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9040" windowHeight="15600" tabRatio="634" activeTab="1"/>
  </bookViews>
  <sheets>
    <sheet name="how to fill-up" sheetId="8" r:id="rId1"/>
    <sheet name="CPMR" sheetId="1" r:id="rId2"/>
    <sheet name="computation" sheetId="2" state="hidden" r:id="rId3"/>
    <sheet name="Questionnaire" sheetId="4" r:id="rId4"/>
    <sheet name="criteria" sheetId="3" r:id="rId5"/>
    <sheet name="APCPI" sheetId="5" r:id="rId6"/>
    <sheet name="Action Plan" sheetId="6" r:id="rId7"/>
  </sheets>
  <definedNames>
    <definedName name="__xlnm.Print_Area" localSheetId="5">APCPI!$B$1:$H$111</definedName>
    <definedName name="__xlnm.Print_Area" localSheetId="4">criteria!$A$2:$I$88</definedName>
    <definedName name="__xlnm.Print_Area" localSheetId="3">Questionnaire!$A$1:$O$305</definedName>
    <definedName name="__xlnm.Print_Titles" localSheetId="5">APCPI!$3:$12</definedName>
    <definedName name="__xlnm.Print_Titles" localSheetId="1">CPMR!$1:$7</definedName>
    <definedName name="_xlnm.Print_Area" localSheetId="6">'Action Plan'!$A$1:$G$49</definedName>
    <definedName name="_xlnm.Print_Area" localSheetId="5">APCPI!$B$1:$H$110</definedName>
    <definedName name="_xlnm.Print_Area" localSheetId="1">CPMR!$A$1:$S$48</definedName>
    <definedName name="_xlnm.Print_Area" localSheetId="4">criteria!$A$2:$J$88</definedName>
    <definedName name="_xlnm.Print_Area" localSheetId="3">Questionnaire!$A$1:$O$304</definedName>
    <definedName name="_xlnm.Print_Titles" localSheetId="5">APCPI!$1:$12</definedName>
    <definedName name="_xlnm.Print_Titles" localSheetId="1">CPMR!$1:$7</definedName>
    <definedName name="_xlnm.Print_Titles" localSheetId="4">criteria!$5:$6</definedName>
    <definedName name="Z_1FBE1439_712E_4F1F_8734_C0F60C32FC39_.wvu.Cols" localSheetId="5">APCPI!$G:$G</definedName>
    <definedName name="Z_1FBE1439_712E_4F1F_8734_C0F60C32FC39_.wvu.PrintArea" localSheetId="5">APCPI!$B$3:$H$112</definedName>
    <definedName name="Z_1FBE1439_712E_4F1F_8734_C0F60C32FC39_.wvu.PrintTitles" localSheetId="5">APCPI!$11:$12</definedName>
    <definedName name="Z_511DDB7A_0108_47AF_BDC0_50C030786F44_.wvu.Cols" localSheetId="1">#N/A</definedName>
    <definedName name="Z_5208ADA2_3049_4C00_9E1D_1ECE93EDFFD9_.wvu.Cols" localSheetId="5">APCPI!$G:$G</definedName>
    <definedName name="Z_5208ADA2_3049_4C00_9E1D_1ECE93EDFFD9_.wvu.PrintArea" localSheetId="5">APCPI!$B$3:$H$112</definedName>
    <definedName name="Z_5208ADA2_3049_4C00_9E1D_1ECE93EDFFD9_.wvu.PrintTitles" localSheetId="5">APCPI!$11:$12</definedName>
    <definedName name="Z_7414CDCE_B93D_4AED_9A6E_7DF972EB0E7C_.wvu.Cols" localSheetId="5">APCPI!$G:$G</definedName>
    <definedName name="Z_7414CDCE_B93D_4AED_9A6E_7DF972EB0E7C_.wvu.PrintArea" localSheetId="5">APCPI!$B$3:$H$112</definedName>
    <definedName name="Z_7414CDCE_B93D_4AED_9A6E_7DF972EB0E7C_.wvu.PrintTitles" localSheetId="5">APCPI!$11:$12</definedName>
    <definedName name="Z_8E31F905_7A8F_4207_9403_1AFFE45BC3EA_.wvu.Cols" localSheetId="1">#N/A</definedName>
    <definedName name="Z_9E59C752_5E12_483C_BD5C_E30E342F93EE_.wvu.Cols" localSheetId="1">#N/A</definedName>
    <definedName name="Z_A9E7B955_7A46_4D7E_8485_CA89A67AA3A2_.wvu.Cols" localSheetId="1">#N/A</definedName>
    <definedName name="Z_B833247E_1C5D_414F_A631_7C276B107EC8_.wvu.Cols" localSheetId="5">APCPI!$G:$G</definedName>
    <definedName name="Z_B833247E_1C5D_414F_A631_7C276B107EC8_.wvu.PrintArea" localSheetId="5">APCPI!$B$3:$H$112</definedName>
    <definedName name="Z_B833247E_1C5D_414F_A631_7C276B107EC8_.wvu.PrintTitles" localSheetId="5">APCPI!$11:$12</definedName>
    <definedName name="Z_C12A0D5A_0B26_EA4E_8404_1DDC84A69C4E_.wvu.Cols" localSheetId="1">#N/A</definedName>
    <definedName name="Z_F805627A_B178_40DF_B585_0CC4F12C0AD8_.wvu.Cols" localSheetId="1">#N/A</definedName>
    <definedName name="Z_FF9B173B_48BB_4BFB_8A7A_6A560D290847_.wvu.Cols" localSheetId="5">APCPI!$G:$G</definedName>
    <definedName name="Z_FF9B173B_48BB_4BFB_8A7A_6A560D290847_.wvu.PrintArea" localSheetId="5">APCPI!$B$3:$H$112</definedName>
    <definedName name="Z_FF9B173B_48BB_4BFB_8A7A_6A560D290847_.wvu.PrintTitles" localSheetId="5">APCPI!$11:$12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R25" i="4"/>
  <c r="R271" i="4"/>
  <c r="R237" i="4"/>
  <c r="R234" i="4"/>
  <c r="R229" i="4" s="1"/>
  <c r="R149" i="4"/>
  <c r="R146" i="4"/>
  <c r="R134" i="4"/>
  <c r="R110" i="4"/>
  <c r="R107" i="4"/>
  <c r="R103" i="4"/>
  <c r="R83" i="4"/>
  <c r="R23" i="4"/>
  <c r="R8" i="4"/>
  <c r="D40" i="5" s="1"/>
  <c r="E40" i="5" s="1"/>
  <c r="C23" i="6" s="1"/>
  <c r="R161" i="4"/>
  <c r="R32" i="4"/>
  <c r="B76" i="5"/>
  <c r="C34" i="6" s="1"/>
  <c r="E76" i="5"/>
  <c r="R19" i="4"/>
  <c r="R21" i="4"/>
  <c r="R30" i="4"/>
  <c r="D23" i="5"/>
  <c r="E23" i="5" s="1"/>
  <c r="C14" i="6" s="1"/>
  <c r="R46" i="4"/>
  <c r="D24" i="5" s="1"/>
  <c r="E24" i="5" s="1"/>
  <c r="C15" i="6" s="1"/>
  <c r="R48" i="4"/>
  <c r="R60" i="4"/>
  <c r="R66" i="4" s="1"/>
  <c r="R63" i="4"/>
  <c r="R65" i="4"/>
  <c r="R68" i="4"/>
  <c r="D31" i="5" s="1"/>
  <c r="E31" i="5" s="1"/>
  <c r="C20" i="6" s="1"/>
  <c r="R86" i="4"/>
  <c r="R97" i="4"/>
  <c r="R99" i="4"/>
  <c r="R112" i="4"/>
  <c r="R102" i="4" s="1"/>
  <c r="D37" i="5" s="1"/>
  <c r="E37" i="5" s="1"/>
  <c r="C22" i="6" s="1"/>
  <c r="R121" i="4"/>
  <c r="D42" i="5" s="1"/>
  <c r="E42" i="5" s="1"/>
  <c r="C25" i="6"/>
  <c r="R129" i="4"/>
  <c r="R137" i="4"/>
  <c r="R139" i="4"/>
  <c r="R144" i="4"/>
  <c r="R152" i="4"/>
  <c r="R157" i="4"/>
  <c r="R162" i="4" s="1"/>
  <c r="R156" i="4" s="1"/>
  <c r="D58" i="5" s="1"/>
  <c r="E58" i="5" s="1"/>
  <c r="C33" i="6" s="1"/>
  <c r="R159" i="4"/>
  <c r="R166" i="4"/>
  <c r="R172" i="4" s="1"/>
  <c r="R165" i="4" s="1"/>
  <c r="D66" i="5" s="1"/>
  <c r="E66" i="5" s="1"/>
  <c r="C38" i="6" s="1"/>
  <c r="R169" i="4"/>
  <c r="R171" i="4"/>
  <c r="R176" i="4"/>
  <c r="R178" i="4"/>
  <c r="R180" i="4"/>
  <c r="R182" i="4"/>
  <c r="R184" i="4"/>
  <c r="R186" i="4"/>
  <c r="R188" i="4"/>
  <c r="R193" i="4"/>
  <c r="R196" i="4"/>
  <c r="R202" i="4"/>
  <c r="R205" i="4"/>
  <c r="R208" i="4"/>
  <c r="R214" i="4"/>
  <c r="R217" i="4"/>
  <c r="R220" i="4"/>
  <c r="R226" i="4"/>
  <c r="R244" i="4"/>
  <c r="R247" i="4"/>
  <c r="R249" i="4"/>
  <c r="R252" i="4"/>
  <c r="R251" i="4" s="1"/>
  <c r="D77" i="5" s="1"/>
  <c r="E77" i="5" s="1"/>
  <c r="C44" i="6" s="1"/>
  <c r="R262" i="4"/>
  <c r="R264" i="4"/>
  <c r="R266" i="4"/>
  <c r="R274" i="4"/>
  <c r="R276" i="4"/>
  <c r="R280" i="4"/>
  <c r="D87" i="5" s="1"/>
  <c r="E87" i="5" s="1"/>
  <c r="C47" i="6" s="1"/>
  <c r="R290" i="4"/>
  <c r="R292" i="4"/>
  <c r="R294" i="4"/>
  <c r="R300" i="4"/>
  <c r="R302" i="4"/>
  <c r="R304" i="4"/>
  <c r="R305" i="4" s="1"/>
  <c r="R298" i="4" s="1"/>
  <c r="D93" i="5" s="1"/>
  <c r="E93" i="5" s="1"/>
  <c r="C49" i="6" s="1"/>
  <c r="A14" i="3"/>
  <c r="A15" i="3" s="1"/>
  <c r="A16" i="3" s="1"/>
  <c r="A17" i="3"/>
  <c r="A18" i="3" s="1"/>
  <c r="A22" i="3"/>
  <c r="A23" i="3"/>
  <c r="A24" i="3"/>
  <c r="A42" i="3"/>
  <c r="A63" i="3"/>
  <c r="A67" i="3"/>
  <c r="A71" i="3"/>
  <c r="A78" i="3"/>
  <c r="A82" i="3"/>
  <c r="G14" i="2"/>
  <c r="C18" i="2"/>
  <c r="E18" i="2" s="1"/>
  <c r="D61" i="5" s="1"/>
  <c r="E61" i="5" s="1"/>
  <c r="C35" i="6" s="1"/>
  <c r="C19" i="2"/>
  <c r="E19" i="2" s="1"/>
  <c r="D62" i="5" s="1"/>
  <c r="E62" i="5" s="1"/>
  <c r="C36" i="6" s="1"/>
  <c r="C20" i="2"/>
  <c r="E20" i="2" s="1"/>
  <c r="D63" i="5" s="1"/>
  <c r="E63" i="5" s="1"/>
  <c r="C37" i="6" s="1"/>
  <c r="B17" i="1"/>
  <c r="C17" i="1"/>
  <c r="D17" i="1"/>
  <c r="C16" i="2" s="1"/>
  <c r="E16" i="2" s="1"/>
  <c r="D57" i="5" s="1"/>
  <c r="E57" i="5" s="1"/>
  <c r="C32" i="6" s="1"/>
  <c r="E17" i="1"/>
  <c r="F17" i="1"/>
  <c r="C17" i="2" s="1"/>
  <c r="E17" i="2" s="1"/>
  <c r="G17" i="1"/>
  <c r="H17" i="1"/>
  <c r="I17" i="1"/>
  <c r="J17" i="1"/>
  <c r="K17" i="1"/>
  <c r="M17" i="1"/>
  <c r="N17" i="1"/>
  <c r="P17" i="1"/>
  <c r="E21" i="2"/>
  <c r="Q17" i="1"/>
  <c r="R17" i="1"/>
  <c r="S17" i="1"/>
  <c r="B33" i="1"/>
  <c r="C33" i="1"/>
  <c r="D33" i="1"/>
  <c r="D39" i="1" s="1"/>
  <c r="C3" i="2" s="1"/>
  <c r="E3" i="2" s="1"/>
  <c r="D16" i="5" s="1"/>
  <c r="E16" i="5" s="1"/>
  <c r="C9" i="6" s="1"/>
  <c r="E33" i="1"/>
  <c r="J33" i="1"/>
  <c r="B37" i="1"/>
  <c r="C37" i="1"/>
  <c r="D37" i="1"/>
  <c r="E37" i="1"/>
  <c r="K50" i="1"/>
  <c r="D83" i="5"/>
  <c r="E83" i="5" s="1"/>
  <c r="R175" i="4" l="1"/>
  <c r="D67" i="5" s="1"/>
  <c r="E67" i="5" s="1"/>
  <c r="C39" i="6" s="1"/>
  <c r="R259" i="4"/>
  <c r="R238" i="4"/>
  <c r="R224" i="4" s="1"/>
  <c r="D75" i="5" s="1"/>
  <c r="E75" i="5" s="1"/>
  <c r="C43" i="6" s="1"/>
  <c r="R209" i="4"/>
  <c r="R200" i="4" s="1"/>
  <c r="D71" i="5" s="1"/>
  <c r="E71" i="5" s="1"/>
  <c r="C41" i="6" s="1"/>
  <c r="R140" i="4"/>
  <c r="R132" i="4" s="1"/>
  <c r="D50" i="5" s="1"/>
  <c r="E50" i="5" s="1"/>
  <c r="C29" i="6" s="1"/>
  <c r="R100" i="4"/>
  <c r="R82" i="4" s="1"/>
  <c r="D36" i="5" s="1"/>
  <c r="E36" i="5" s="1"/>
  <c r="C21" i="6" s="1"/>
  <c r="R59" i="4"/>
  <c r="D30" i="5" s="1"/>
  <c r="E30" i="5" s="1"/>
  <c r="C19" i="6" s="1"/>
  <c r="C9" i="2"/>
  <c r="E9" i="2" s="1"/>
  <c r="D27" i="5" s="1"/>
  <c r="E27" i="5" s="1"/>
  <c r="C16" i="6" s="1"/>
  <c r="R190" i="4"/>
  <c r="D68" i="5" s="1"/>
  <c r="E68" i="5" s="1"/>
  <c r="C40" i="6" s="1"/>
  <c r="R153" i="4"/>
  <c r="R142" i="4" s="1"/>
  <c r="D51" i="5" s="1"/>
  <c r="E51" i="5" s="1"/>
  <c r="C30" i="6" s="1"/>
  <c r="C13" i="2"/>
  <c r="E13" i="2" s="1"/>
  <c r="D46" i="5" s="1"/>
  <c r="E46" i="5" s="1"/>
  <c r="C27" i="6" s="1"/>
  <c r="R277" i="4"/>
  <c r="R269" i="4" s="1"/>
  <c r="D86" i="5" s="1"/>
  <c r="E86" i="5" s="1"/>
  <c r="C46" i="6" s="1"/>
  <c r="R221" i="4"/>
  <c r="R212" i="4" s="1"/>
  <c r="D72" i="5" s="1"/>
  <c r="E72" i="5" s="1"/>
  <c r="C42" i="6" s="1"/>
  <c r="R295" i="4"/>
  <c r="R288" i="4" s="1"/>
  <c r="D90" i="5" s="1"/>
  <c r="E90" i="5" s="1"/>
  <c r="C48" i="6" s="1"/>
  <c r="R26" i="4"/>
  <c r="R18" i="4" s="1"/>
  <c r="D41" i="5" s="1"/>
  <c r="E41" i="5" s="1"/>
  <c r="C24" i="6" s="1"/>
  <c r="C14" i="2"/>
  <c r="E14" i="2" s="1"/>
  <c r="D47" i="5" s="1"/>
  <c r="E47" i="5" s="1"/>
  <c r="C28" i="6" s="1"/>
  <c r="C10" i="2"/>
  <c r="E10" i="2" s="1"/>
  <c r="D28" i="5" s="1"/>
  <c r="E28" i="5" s="1"/>
  <c r="C17" i="6" s="1"/>
  <c r="F14" i="2"/>
  <c r="R257" i="4"/>
  <c r="D82" i="5" s="1"/>
  <c r="E82" i="5" s="1"/>
  <c r="C45" i="6" s="1"/>
  <c r="C11" i="2"/>
  <c r="E11" i="2" s="1"/>
  <c r="D29" i="5" s="1"/>
  <c r="E29" i="5" s="1"/>
  <c r="C18" i="6" s="1"/>
  <c r="C12" i="2"/>
  <c r="E12" i="2" s="1"/>
  <c r="D45" i="5" s="1"/>
  <c r="E45" i="5" s="1"/>
  <c r="C26" i="6" s="1"/>
  <c r="C39" i="1"/>
  <c r="R243" i="4"/>
  <c r="R242" i="4" s="1"/>
  <c r="E39" i="1"/>
  <c r="B39" i="1"/>
  <c r="E53" i="5" l="1"/>
  <c r="E107" i="5" s="1"/>
  <c r="E94" i="5"/>
  <c r="E109" i="5" s="1"/>
  <c r="C2" i="2"/>
  <c r="E2" i="2" s="1"/>
  <c r="D15" i="5" s="1"/>
  <c r="E15" i="5" s="1"/>
  <c r="C6" i="2"/>
  <c r="E6" i="2" s="1"/>
  <c r="D21" i="5" s="1"/>
  <c r="E21" i="5" s="1"/>
  <c r="C12" i="6" s="1"/>
  <c r="C15" i="2"/>
  <c r="E15" i="2" s="1"/>
  <c r="D56" i="5" s="1"/>
  <c r="E56" i="5" s="1"/>
  <c r="C4" i="2"/>
  <c r="E4" i="2" s="1"/>
  <c r="D19" i="5" s="1"/>
  <c r="E19" i="5" s="1"/>
  <c r="C10" i="6" s="1"/>
  <c r="C7" i="2"/>
  <c r="E7" i="2" s="1"/>
  <c r="D22" i="5" s="1"/>
  <c r="E22" i="5" s="1"/>
  <c r="C13" i="6" s="1"/>
  <c r="C8" i="2"/>
  <c r="E8" i="2" s="1"/>
  <c r="C5" i="2"/>
  <c r="E5" i="2" s="1"/>
  <c r="D20" i="5" s="1"/>
  <c r="E20" i="5" s="1"/>
  <c r="C11" i="6" s="1"/>
  <c r="C8" i="6" l="1"/>
  <c r="E33" i="5"/>
  <c r="E106" i="5" s="1"/>
  <c r="C31" i="6"/>
  <c r="E79" i="5"/>
  <c r="E108" i="5" l="1"/>
  <c r="E95" i="5"/>
  <c r="E110" i="5" s="1"/>
</calcChain>
</file>

<file path=xl/sharedStrings.xml><?xml version="1.0" encoding="utf-8"?>
<sst xmlns="http://schemas.openxmlformats.org/spreadsheetml/2006/main" count="1166" uniqueCount="690">
  <si>
    <t>ANNEX  B</t>
  </si>
  <si>
    <t>GOVERNMENT PROCUREMENT POLICY BOARD</t>
  </si>
  <si>
    <t>CONSOLIDATED PROCUREMENT MONITORING REPORT</t>
  </si>
  <si>
    <t xml:space="preserve"> </t>
  </si>
  <si>
    <t>Total Amount of Approved APP</t>
  </si>
  <si>
    <t>Total Number of  Procurement Activities</t>
  </si>
  <si>
    <t xml:space="preserve">No. of Contracts Awarded </t>
  </si>
  <si>
    <t>Total Amount of Contracts Awarded</t>
  </si>
  <si>
    <t>No. of Failed Biddings</t>
  </si>
  <si>
    <t>Total No. of Entities who Acquired Bid Docs</t>
  </si>
  <si>
    <t>Total No. of Bidders who Submitted Bids</t>
  </si>
  <si>
    <t xml:space="preserve">Total No. of  Bidders who passed Eligibility Stage </t>
  </si>
  <si>
    <t>No. of Bid Opportunities Posted at PhilGEPS</t>
  </si>
  <si>
    <t>No. of Contract Award Posted at PhilGEPS</t>
  </si>
  <si>
    <t>Total No. Of Contracts that incurred negative slippage</t>
  </si>
  <si>
    <t>Total No. of contracts with  amendments to order or variation orders</t>
  </si>
  <si>
    <t>Ave. No. of Days for Approval of Resolution/Issuance of Notice of Award</t>
  </si>
  <si>
    <t>No. of Contracts  with Observers  Attending</t>
  </si>
  <si>
    <t>No. of Contracts  with COA Observers Attending</t>
  </si>
  <si>
    <t xml:space="preserve">Ave. No.of Days to Resolve Requests for Reconsiderations / Protests </t>
  </si>
  <si>
    <t>No. of Contracts Awarded within prescribed timeframes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</si>
  <si>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</si>
  <si>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</si>
  <si>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</si>
  <si>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</si>
  <si>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</si>
  <si>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</si>
  <si>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</si>
  <si>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</si>
  <si>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</si>
  <si>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</si>
  <si>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</si>
  <si>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</si>
  <si>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</si>
  <si>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</si>
  <si>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</si>
  <si>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</si>
  <si>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</si>
  <si>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1. Public Bidding*</t>
  </si>
  <si>
    <t xml:space="preserve"> 1.1.  Goods</t>
  </si>
  <si>
    <t xml:space="preserve"> 1.2.  Works</t>
  </si>
  <si>
    <t xml:space="preserve"> 1.3.  Consulting Services</t>
  </si>
  <si>
    <t xml:space="preserve">              Sub-Total </t>
  </si>
  <si>
    <t>N/A</t>
  </si>
  <si>
    <t xml:space="preserve">2. Alternative Modes </t>
  </si>
  <si>
    <t xml:space="preserve">  2.4. Limited Source Bidding</t>
  </si>
  <si>
    <t xml:space="preserve">  2.5.1 Negotiation (Common-Use Supplies)</t>
  </si>
  <si>
    <t>3. Foreign Funded Procurement**</t>
  </si>
  <si>
    <t xml:space="preserve">  3.1. Publicly-Bid </t>
  </si>
  <si>
    <t xml:space="preserve">  3.2. Alternative Modes</t>
  </si>
  <si>
    <t>4. Others, specify:</t>
  </si>
  <si>
    <t>TOTAL</t>
  </si>
  <si>
    <t xml:space="preserve">* Should include foreign-funded publicly-bid projects per procurement type </t>
  </si>
  <si>
    <t>** All procurement using Foreign Funds excluding National Competitive Bidding (NCB) contracts; conversion to peso will be at BSP rates at the time the bids/quotations were submitted</t>
  </si>
  <si>
    <t>_________________________________</t>
  </si>
  <si>
    <t>Designation</t>
  </si>
  <si>
    <t>Agency Score</t>
  </si>
  <si>
    <t>Sub-indicator 1a</t>
  </si>
  <si>
    <t>Sub-indicator 1b</t>
  </si>
  <si>
    <t>Sub-indicator 2a</t>
  </si>
  <si>
    <t>Sub-indicator 2b</t>
  </si>
  <si>
    <t>Sub-indicator 2c</t>
  </si>
  <si>
    <t>Sub-indicator 2d</t>
  </si>
  <si>
    <t>Sub-indicator 2e</t>
  </si>
  <si>
    <t>Sub-indicator 3a</t>
  </si>
  <si>
    <t>Sub-indicator 3b</t>
  </si>
  <si>
    <t>Sub-indicator 3c</t>
  </si>
  <si>
    <t>Sub-indicator 6a</t>
  </si>
  <si>
    <t>Sub-indicator 6b</t>
  </si>
  <si>
    <t>Sub-indicator 6c</t>
  </si>
  <si>
    <t>Sub-indicator 8a</t>
  </si>
  <si>
    <t>Sub-indicator 8b</t>
  </si>
  <si>
    <t>Sub-indicator 8c</t>
  </si>
  <si>
    <t>Sub-indicator 9a</t>
  </si>
  <si>
    <t>Sub-indicator 9b</t>
  </si>
  <si>
    <t>Sub-indicator 9c</t>
  </si>
  <si>
    <t>Sub-indicator 13b</t>
  </si>
  <si>
    <t>ANNEX C</t>
  </si>
  <si>
    <t>APCPI Revised Scoring and Rating System</t>
  </si>
  <si>
    <t>No.</t>
  </si>
  <si>
    <t>Assessment Conditions</t>
  </si>
  <si>
    <t>Poor/Not Compliant (0)</t>
  </si>
  <si>
    <t>Acceptable (1)</t>
  </si>
  <si>
    <t xml:space="preserve">Satisfactory (2) </t>
  </si>
  <si>
    <t>Very Satisfactory/ Compliant (3)</t>
  </si>
  <si>
    <t>Very Satisfactory/Compliant (3)</t>
  </si>
  <si>
    <t xml:space="preserve">Not Compliant </t>
  </si>
  <si>
    <t xml:space="preserve">Compliant </t>
  </si>
  <si>
    <t>n/a</t>
  </si>
  <si>
    <t>Below 70.00%</t>
  </si>
  <si>
    <t>Between 70.00-80.99%</t>
  </si>
  <si>
    <t>Between 81.00-90.99%</t>
  </si>
  <si>
    <t>Between 91.00-100%</t>
  </si>
  <si>
    <t>Below 20.00%</t>
  </si>
  <si>
    <t>Between 20.00- 39.99%</t>
  </si>
  <si>
    <t>Between 40.00-50.00%</t>
  </si>
  <si>
    <t>Above 50.00%</t>
  </si>
  <si>
    <t>Partially Compliant</t>
  </si>
  <si>
    <t>Substantially Compliant</t>
  </si>
  <si>
    <t xml:space="preserve">Fully Compliant </t>
  </si>
  <si>
    <t>Above 4.00%</t>
  </si>
  <si>
    <t>Between 3.00-4.00%</t>
  </si>
  <si>
    <t>Between 1.00-2.99%</t>
  </si>
  <si>
    <t>Below 1.00%</t>
  </si>
  <si>
    <t>Less than 60.00% Trained</t>
  </si>
  <si>
    <t>Between 60.00-75.99% Trained</t>
  </si>
  <si>
    <t>Between 76.00-90.99% Trained</t>
  </si>
  <si>
    <t>Indicator 3. Competitiveness of the Bidding Process</t>
  </si>
  <si>
    <t>Below 3.00</t>
  </si>
  <si>
    <t>3.00-3.99</t>
  </si>
  <si>
    <t>4.00-5.99</t>
  </si>
  <si>
    <t>6.00 and above</t>
  </si>
  <si>
    <t>Below 2.00</t>
  </si>
  <si>
    <t>2.00-2.99</t>
  </si>
  <si>
    <t>3.00-4.99</t>
  </si>
  <si>
    <t>5.00 and above</t>
  </si>
  <si>
    <t>After 45 days</t>
  </si>
  <si>
    <t>Below 1.00</t>
  </si>
  <si>
    <t>1.00 – 1.99</t>
  </si>
  <si>
    <t>3.00 and above</t>
  </si>
  <si>
    <t>Between 38-45 days</t>
  </si>
  <si>
    <t>Between 31-37 days</t>
  </si>
  <si>
    <t>On or before 30 days</t>
  </si>
  <si>
    <t>PILLAR II. AGENCY INSTITUTIONAL FRAMEWORK AND MANAGEMENT CAPACITY</t>
  </si>
  <si>
    <t>Indicator 4. Presence of Procurement Organizations</t>
  </si>
  <si>
    <t>Below 60% compliance</t>
  </si>
  <si>
    <t>Between 61-70.99%  compliance</t>
  </si>
  <si>
    <t>Between 71-89.99%  compliance</t>
  </si>
  <si>
    <t>Above 90-100%  compliance</t>
  </si>
  <si>
    <t>Indicator 5. Procurement Planning and Implementation</t>
  </si>
  <si>
    <t>Below 70.99%</t>
  </si>
  <si>
    <t>Between 71.00-80.99%</t>
  </si>
  <si>
    <t>Above 91.00%</t>
  </si>
  <si>
    <t>Between 20.00- 50.99%</t>
  </si>
  <si>
    <t>Between 51.00-80.00%</t>
  </si>
  <si>
    <t>Above 80.00%</t>
  </si>
  <si>
    <t>Between 20.00 - 50.99%</t>
  </si>
  <si>
    <t xml:space="preserve">Indicator 7. System for Disseminating and Monitoring Procurement Information </t>
  </si>
  <si>
    <t>PILLAR III. PROCUREMENT OPERATIONS AND MARKET PRACTICES</t>
  </si>
  <si>
    <t>Below 40.00% or above 100.00%</t>
  </si>
  <si>
    <t>Between 40.00- 60.99%</t>
  </si>
  <si>
    <t>Between 61.00% -80.00%</t>
  </si>
  <si>
    <t>Below 90.00%</t>
  </si>
  <si>
    <t>Between 90.00- 92.99%</t>
  </si>
  <si>
    <t>Between 93.00-95.00%</t>
  </si>
  <si>
    <t>Above 95.00%</t>
  </si>
  <si>
    <t>Between 90.00 to 95.99%</t>
  </si>
  <si>
    <t>Between 96.00 to 99.99%</t>
  </si>
  <si>
    <t>Indicator 10. Capacity Building for Government Personnel and Private Sector Participants</t>
  </si>
  <si>
    <t>Between 91.00-100% Trained</t>
  </si>
  <si>
    <t>Indicator 11. Management of Procurement and Contract Management Records</t>
  </si>
  <si>
    <t>Indicator 12. Contract Management Procedures</t>
  </si>
  <si>
    <t>(b) Agency complies with  the thresholds prescribed for amendment to order, variation orders, advance payment, and slippage in publicly bid contracts.</t>
  </si>
  <si>
    <t xml:space="preserve">Indicator 13. Observer Participation in Public Bidding </t>
  </si>
  <si>
    <t>(b) Attendance of Observers in public bidding activities</t>
  </si>
  <si>
    <t>Below 70%</t>
  </si>
  <si>
    <t xml:space="preserve"> Between 70- 79.99%</t>
  </si>
  <si>
    <t xml:space="preserve"> Between 80 - 89.99%</t>
  </si>
  <si>
    <t xml:space="preserve">Above 90- 100% </t>
  </si>
  <si>
    <t>Indicator 14. Internal and External Audit of Procurement Activities</t>
  </si>
  <si>
    <t>Indicator 15. Capacity to Handle Procurement Related Complaints</t>
  </si>
  <si>
    <t xml:space="preserve">Indicator 16. Anti-Corruption Programs Related to Procurement </t>
  </si>
  <si>
    <t>Name of Agency:</t>
  </si>
  <si>
    <t>Date:</t>
  </si>
  <si>
    <t>Name of Respondent:</t>
  </si>
  <si>
    <t>Position:</t>
  </si>
  <si>
    <t>2. Do you prepare an Annual Procurement Plan for Common-Use Supplies and Equipment (APP-CSE) and</t>
  </si>
  <si>
    <t>Bidding documents are available at the time of advertisement/posting at the PhilGEPS website or</t>
  </si>
  <si>
    <t>Agency website;</t>
  </si>
  <si>
    <t>Supplemental bid bulletins are issued at least seven (7) calendar days before bid opening;</t>
  </si>
  <si>
    <t>For BAC: (4a)</t>
  </si>
  <si>
    <t>Majority of the members of BAC are trained on R.A. 9184</t>
  </si>
  <si>
    <t>For BAC Secretariat: (4b)</t>
  </si>
  <si>
    <t>Office Order creating of Bids and Awards Committee Secretariat or designing Procurement Unit to</t>
  </si>
  <si>
    <t>act as BAC Secretariat</t>
  </si>
  <si>
    <t>The Head of the BAC Secretariat meets the minimum qualifications</t>
  </si>
  <si>
    <t>Majority of the members of BAC Secretariat are trained on R.A. 9184</t>
  </si>
  <si>
    <t>these conditions is/are met? (7a)</t>
  </si>
  <si>
    <t>Agency has a working website</t>
  </si>
  <si>
    <t>Procurement information is up-to-date</t>
  </si>
  <si>
    <t>Information is easily accessible at no cost</t>
  </si>
  <si>
    <t>which of these conditions is/are met?  (7b)</t>
  </si>
  <si>
    <t>Agency prepares the PMRs</t>
  </si>
  <si>
    <t>PMRs are promptly submitted to the GPPB</t>
  </si>
  <si>
    <t>PMRs are posted in the agency website</t>
  </si>
  <si>
    <t>PMRs are prepared using the prescribed format</t>
  </si>
  <si>
    <t>Procuring entity communicates standards of evaluation to procurement personnel</t>
  </si>
  <si>
    <t>which of these conditions is/are present? (11a)</t>
  </si>
  <si>
    <t>There is a list of contract management related documents that are maintained for a period of at least</t>
  </si>
  <si>
    <t>five years</t>
  </si>
  <si>
    <t>The documents are kept in a duly designated and secure location with hard copies kept in appropriate</t>
  </si>
  <si>
    <t>The documents are properly filed, segregated, easy to retrieve and accessible to authorized users and</t>
  </si>
  <si>
    <t>audit personnel</t>
  </si>
  <si>
    <t>which of these conditions is/are present? (11b)</t>
  </si>
  <si>
    <t>of goods, works and services, which of these conditions is/are present? (12a)</t>
  </si>
  <si>
    <t>Supervision of civil works is carried out by qualified construction supervisors</t>
  </si>
  <si>
    <t>Agency implements CPES for its works projects and uses results to check contractors' qualifications</t>
  </si>
  <si>
    <t>(applicable for works only)</t>
  </si>
  <si>
    <t>13. In determining whether your agency complies with the thresholds prescribed for amendments to order, variation</t>
  </si>
  <si>
    <t>orders, advance payment, and slippage in publicly bid contracts, which of these conditions is/are met? (12b)</t>
  </si>
  <si>
    <t>Amendments to order or variation orders, if any, are within ten percent (10%) of the original contract</t>
  </si>
  <si>
    <t>price</t>
  </si>
  <si>
    <t>Advance payment(s) made does/do not exceed fifteen percent (15%) of the contract amount</t>
  </si>
  <si>
    <t>Goods, works and services are timely delivered</t>
  </si>
  <si>
    <t>days</t>
  </si>
  <si>
    <t>report? (14b)</t>
  </si>
  <si>
    <t>%</t>
  </si>
  <si>
    <t>No procurement related recommendations received</t>
  </si>
  <si>
    <t>to comply with procedural requirements, which of conditions is/are present? (15a)</t>
  </si>
  <si>
    <t>Procuring entity acts upon and adopts specific measures to address procurement-related complaints,</t>
  </si>
  <si>
    <t>referrals, subpoenas by the Omb, COA, GPPB or any quasi-judicial/quasi-administrative body</t>
  </si>
  <si>
    <t>conditions is/are present? (16a)</t>
  </si>
  <si>
    <t>ANNEX A</t>
  </si>
  <si>
    <t>Agency Procurement Compliance and Performance Indicator (APCPI) Self-Assessment Form</t>
  </si>
  <si>
    <t xml:space="preserve">APCPI Rating* </t>
  </si>
  <si>
    <t>Comments/Findings to the Indicators and SubIndicators</t>
  </si>
  <si>
    <t>Comments</t>
  </si>
  <si>
    <t>Supporting Information/Documentation (Not to be Included in the Evaluation Form Submitted to GPPB)</t>
  </si>
  <si>
    <t>PMRs</t>
  </si>
  <si>
    <t xml:space="preserve">Indicator 2. Limited Use of Alternative Methods of Procurement </t>
  </si>
  <si>
    <t>APP, APP-CSE, PMR</t>
  </si>
  <si>
    <t>Agency records and/or PhilGEPS records</t>
  </si>
  <si>
    <t>Abstract of Bids or other agency records</t>
  </si>
  <si>
    <t xml:space="preserve">Average I     </t>
  </si>
  <si>
    <t>Verify copy of Order creating BAC; Organizational Chart; and Certification of Training</t>
  </si>
  <si>
    <t>Verify copy of Order creating BAC Secretariat; Organizational Chart; and Certification of Training</t>
  </si>
  <si>
    <t>Copy of APP and its supplements (if any)</t>
  </si>
  <si>
    <t>Identify specific procurement-related portion  in the agency website and specific website links</t>
  </si>
  <si>
    <t>Copy of PMR and received copy that it was submitted to GPPB</t>
  </si>
  <si>
    <t xml:space="preserve">Average II     </t>
  </si>
  <si>
    <t>Indicator 8.  Efficiency of Procurement Processes</t>
  </si>
  <si>
    <t>APP (including Supplemental amendments, if any) and PMRs</t>
  </si>
  <si>
    <t>APP(including Supplemental amendments, if any)and PMRs</t>
  </si>
  <si>
    <t xml:space="preserve">Indicator 9. Compliance with Procurement Timeframes </t>
  </si>
  <si>
    <t>Ask for copies of Office Orders, training modules, list of participants, schedules of actual training conducted</t>
  </si>
  <si>
    <t>Ask for copies of documentation of activities for bidders</t>
  </si>
  <si>
    <t>Verify actual procurement records and time it took to retrieve records (should be no more than two hours)
Refer to Section 4.1 of User's Manual for list of procurement-related documents for record-keeping and maintenance.</t>
  </si>
  <si>
    <t>Verify actual contract management records and time it took to retrieve records should be no more than two hours</t>
  </si>
  <si>
    <t>Verify copies of written procedures for quality control, acceptance and inspection; CPES evaluation formsz</t>
  </si>
  <si>
    <t>Specific procurement contract  with amendment to order, variation order or with negative slippage</t>
  </si>
  <si>
    <t>Ask Finance or Accounting Head of Agency for average period for the release of payments for procurement contracts</t>
  </si>
  <si>
    <t xml:space="preserve">Average III     </t>
  </si>
  <si>
    <t>PILLAR IV. INTEGRITY AND TRANSPARENCY OF AGENCY PROCUREMENT SYSTEM</t>
  </si>
  <si>
    <t>Verify copies of Invitation Letters to CSOs and professional associations and COA (List and average number of CSOs and PAs invited shall be noted.)</t>
  </si>
  <si>
    <t>PMRs and Abstract of Bids</t>
  </si>
  <si>
    <t>Verify copy of Order or show actual organizational chart showing IAU, auidt reports, action plans and IAU recommendations</t>
  </si>
  <si>
    <t>Verify COA Annual Audit Report on Action on Prior Year's Audit Recommendations</t>
  </si>
  <si>
    <t>Verify copies of BAC resolutions on Motion for Reconsiderations, Protests and Complaints; Office Orders adopting mesures to address procurement-related complaints</t>
  </si>
  <si>
    <t xml:space="preserve">Verify documentation of anti-corruption program </t>
  </si>
  <si>
    <t xml:space="preserve">Average IV     </t>
  </si>
  <si>
    <t xml:space="preserve">GRAND TOTAL (Avarege I + Average II + Average III + Average IV / 4)     </t>
  </si>
  <si>
    <t xml:space="preserve">* APCPI Rating is based on the APCPI Rating System found in Annex C of the User's Guide. Please use this rating system for the self-assessment. After completing the assessment, identify those Indicators with ratings of between 0 to 2 and formulate a procurement capacity development plan called the APCPI Action Plan based on the attached format and submit to GPPB for monitoring.  </t>
  </si>
  <si>
    <t>* For sub-indicators that are not applicable to your specific agency, please write the word Not Applicable in the second column and do not put a rating</t>
  </si>
  <si>
    <t>Summary of APCPI Scores by Pillar</t>
  </si>
  <si>
    <t>APCPI Pillars</t>
  </si>
  <si>
    <t>Ideal Rating</t>
  </si>
  <si>
    <t xml:space="preserve">Agency Rating  </t>
  </si>
  <si>
    <t>Total (Pillar I+Pillar II+Pillar III+ PillarIV)/4</t>
  </si>
  <si>
    <t>Annex D</t>
  </si>
  <si>
    <t>PROCUREMENT CAPACITY DEVELOPMENT ACTION PLAN TEMPLATE</t>
  </si>
  <si>
    <t xml:space="preserve">Key Area for Development </t>
  </si>
  <si>
    <t>Proposed Actions to Address Key Areas</t>
  </si>
  <si>
    <t>Responsible Entity</t>
  </si>
  <si>
    <t>Timetable</t>
  </si>
  <si>
    <t>Resources Needed</t>
  </si>
  <si>
    <t>Yes (percentage of COA recommendations responded to or implemented within six months)</t>
  </si>
  <si>
    <t>There is a list of procurement related documents that are maintained for a period of at least five</t>
  </si>
  <si>
    <t>years</t>
  </si>
  <si>
    <t>jfb</t>
  </si>
  <si>
    <t>PILLAR I. LEGISLATIVE AND REGULATORY FRAMEWORK</t>
  </si>
  <si>
    <t>Indicator 1. Competitive Bidding as Default Method of Procurement</t>
  </si>
  <si>
    <t>1.a</t>
  </si>
  <si>
    <t>Legislative and Regulatory Framework</t>
  </si>
  <si>
    <t>Agency Insitutional Framework and Management Capacity</t>
  </si>
  <si>
    <t>Procurement Operations and Market Practices</t>
  </si>
  <si>
    <t>Integrity and Transparency of Agency Procurement Systems</t>
  </si>
  <si>
    <t>1.b</t>
  </si>
  <si>
    <t>2.a</t>
  </si>
  <si>
    <t>2.b</t>
  </si>
  <si>
    <t>2.c</t>
  </si>
  <si>
    <t>2.d</t>
  </si>
  <si>
    <t>2.e</t>
  </si>
  <si>
    <t>2.f</t>
  </si>
  <si>
    <t>Below 4.00%</t>
  </si>
  <si>
    <t>Between 4.00-5.99 %</t>
  </si>
  <si>
    <t>Between 6.00-7.00 %</t>
  </si>
  <si>
    <t>Above 7.00%</t>
  </si>
  <si>
    <t>Below 6.00%</t>
  </si>
  <si>
    <t>Between 6.00-10.99%</t>
  </si>
  <si>
    <t>Between 11.00 -15.00%</t>
  </si>
  <si>
    <t>Above 15.00%</t>
  </si>
  <si>
    <t>Percentage of direct contracting in terms of amount of total procurement</t>
  </si>
  <si>
    <t>Percentage of competitive bidding and limited source bidding contracts in terms of amount of total procurement</t>
  </si>
  <si>
    <t>Percentage of competitive bidding and limited source bidding contracts in terms of volume of total procurement</t>
  </si>
  <si>
    <t>Percentage of shopping contracts in terms of amount of total procurement</t>
  </si>
  <si>
    <t>Percentage of negotiated contracts in terms of amount of total procurement</t>
  </si>
  <si>
    <t>Percentage of repeat order contracts in terms of amount of total procurement</t>
  </si>
  <si>
    <t>Compliance with Limited Source Bidding procedures</t>
  </si>
  <si>
    <t>Upon recommendation by the BAC, the HOPE issues a Certification resorting to LSB as the proper modality</t>
  </si>
  <si>
    <t>Preparation and Issuance of a List of Pre-Selected Suppliers/Consultants by the PE or an identified relevant</t>
  </si>
  <si>
    <t>government authority</t>
  </si>
  <si>
    <t>Transmittal of the Pre-Selected List by the HOPE to the GPPB</t>
  </si>
  <si>
    <t>Within 7cd from the receipt of the acknowledgement letter of the list by the GPPB, the PE posts the</t>
  </si>
  <si>
    <t>procurement opportunity at the PhilGEPS website, agency website, if available and at any conspicuous</t>
  </si>
  <si>
    <t>place within the agency</t>
  </si>
  <si>
    <t>Compliance with Repeat Order procedures</t>
  </si>
  <si>
    <t>Original contract awarded through competitive bidding</t>
  </si>
  <si>
    <t>The goods under the original contract must be quantifiable, divisible and consisting of at least</t>
  </si>
  <si>
    <t>four (4) units per item</t>
  </si>
  <si>
    <t>The unit price is the same or lower than the original contract awarded through competitive bidding which is</t>
  </si>
  <si>
    <t>advantageous to the government after price verification</t>
  </si>
  <si>
    <t>The quantity of each item in the original contract should not exceed 25%</t>
  </si>
  <si>
    <t xml:space="preserve">Modality was used within 6 months from the contract effectivity date stated in the NTP arising from the </t>
  </si>
  <si>
    <t>original contract, provided that there has been a partial delivery, inspection and acceptance of the goods</t>
  </si>
  <si>
    <t>within the same period</t>
  </si>
  <si>
    <t>3.a</t>
  </si>
  <si>
    <t>3.b</t>
  </si>
  <si>
    <t>3.c</t>
  </si>
  <si>
    <t>3.d</t>
  </si>
  <si>
    <t>3.e</t>
  </si>
  <si>
    <t>Average number of entities who acquired bidding documents</t>
  </si>
  <si>
    <t>Average number of bidders who submitted bids</t>
  </si>
  <si>
    <t>Average number of bidders who passed eligibility stage</t>
  </si>
  <si>
    <t>Sufficiency of period to prepare bids</t>
  </si>
  <si>
    <t>Use of proper and effective procurement documentation and technical specifications/requirements</t>
  </si>
  <si>
    <t xml:space="preserve">The end-user submits final, approved and complete Purchase Requests, Terms of Reference, and other </t>
  </si>
  <si>
    <t>documents based on relevant characteristics, functionality and/or performance requirements, as required</t>
  </si>
  <si>
    <t>by the procurement office prior to the commencement of the procurement activity</t>
  </si>
  <si>
    <t>No reference to brand names, except for items/parts that are compatible with the existing fleet or equipment</t>
  </si>
  <si>
    <t>Bidding Documents and Requests for Proposal/Quotation are posted at the PhilGEPS website,</t>
  </si>
  <si>
    <t>Agency website, if applicable, and in conspicuous places</t>
  </si>
  <si>
    <t>4.a</t>
  </si>
  <si>
    <t>4.b</t>
  </si>
  <si>
    <t>Creation of Bids and Awards Committee(s)</t>
  </si>
  <si>
    <t>Presence of a BAC Secretariat or Procurement Unit</t>
  </si>
  <si>
    <t>5.a</t>
  </si>
  <si>
    <t>An approved APP that includes all types of procurement</t>
  </si>
  <si>
    <t>Agency prepares APP using the prescribed format</t>
  </si>
  <si>
    <t>Approved APP is posted at the Procuring Entity's Website</t>
  </si>
  <si>
    <t>Submission of the approved APP to the GPPB within the prescribed deadline</t>
  </si>
  <si>
    <t>Preparation of Annual Procurement Plan for Common-Use Supplies and Equipment (APP-CSE) and Procurement of Common-Use Supplies and Equipment from the Procurement Service</t>
  </si>
  <si>
    <t>5.b</t>
  </si>
  <si>
    <t>5.c</t>
  </si>
  <si>
    <t>1. Do you have an approved APP that includes all types of procurement, given the following conditions? (5a)</t>
  </si>
  <si>
    <t>Procure your Common-Use Supplies and Equipment from the Procurement Service? (5b)</t>
  </si>
  <si>
    <t>Agency prepares APP-CSE using prescribed format</t>
  </si>
  <si>
    <t>Submission of the APP-CSE within the period prescribed by the Department of Budget and Management in</t>
  </si>
  <si>
    <t>its Guidelines for the Preparation of Annual Budget Execution Plans issued annually</t>
  </si>
  <si>
    <t>Proof of actual procurement of Common-Use Supplies and Equipment from DBM-PS</t>
  </si>
  <si>
    <t>the following conditions? (3e)</t>
  </si>
  <si>
    <t>Existing Green Specifications for GPPB-identified non-CSE items are adopted</t>
  </si>
  <si>
    <t>Textiles / Uniforms and Work Clothes</t>
  </si>
  <si>
    <t>Computer Monitors, Desktop</t>
  </si>
  <si>
    <t>Do you use green technical specifications for the procurement activity/ies of the non-CSE item/s?</t>
  </si>
  <si>
    <t>Yes</t>
  </si>
  <si>
    <t>No</t>
  </si>
  <si>
    <t>Indicator 6. Use of Government Electronic Procurement System</t>
  </si>
  <si>
    <t>6.a</t>
  </si>
  <si>
    <t>Percentage of bid opportunities posted by the PhilGEPS-registered Agency</t>
  </si>
  <si>
    <t>Percentage of contract award information posted by the PhilGEPS-registered Agency</t>
  </si>
  <si>
    <t>6.b</t>
  </si>
  <si>
    <t>6.c</t>
  </si>
  <si>
    <t>Percentage of contract awards procured through alternative methods posted by the PhilGEPS-registered Agency</t>
  </si>
  <si>
    <t>7.a</t>
  </si>
  <si>
    <t>Presence of website that provides up-to-date procurement information easily accessible at no cost</t>
  </si>
  <si>
    <t>7.b</t>
  </si>
  <si>
    <t>Preparation of Procurement Monitoring Reports using the GPPB-prescribed format, submission to the GPPB, and posting in agency website</t>
  </si>
  <si>
    <t>8.a</t>
  </si>
  <si>
    <t>Percentage of total amount of contracts signed within the assessment year against total amount in the approved APPs</t>
  </si>
  <si>
    <t>Percentage of total number of contracts signed against total number of procurement projects done through competitive bidding</t>
  </si>
  <si>
    <t>8.b</t>
  </si>
  <si>
    <t>8.c</t>
  </si>
  <si>
    <t>Planned procurement activities achieved desired contract outcomes and objectives within the target/allotted timeframe</t>
  </si>
  <si>
    <t>There is an established procedure for needs analysis and/or market research</t>
  </si>
  <si>
    <t>There is a system to monitor timely delivery of goods, works, and consulting services</t>
  </si>
  <si>
    <t>Agency complies with the thresholds prescribed for amendment to order, variation orders, and contract extensions,</t>
  </si>
  <si>
    <t>if any, in competitively bid contracts</t>
  </si>
  <si>
    <t>which of these conditions is/are met? (8c)</t>
  </si>
  <si>
    <t>9.a</t>
  </si>
  <si>
    <t>9.b</t>
  </si>
  <si>
    <t>9.c</t>
  </si>
  <si>
    <t>Percentage of contracts awarded within prescribed period of action to procure goods</t>
  </si>
  <si>
    <t>Percentage of contracts awarded within prescribed period of action to procure infrastructure projects</t>
  </si>
  <si>
    <t>Percentage of contracts awarded within prescribed period of action to procure consulting services</t>
  </si>
  <si>
    <t>8. Have you conducted any procurement activities on any of the following? (5c)</t>
  </si>
  <si>
    <t>If YES, please mark at least one (1) then, answer the question below.</t>
  </si>
  <si>
    <t>3. In the conduct of procurement activities using Repeat Order, which of these conditions is/are met? (2e)</t>
  </si>
  <si>
    <t>5. In giving your prospective bidders sufficient period to prepare their bids, which of these conditions is/are met? (3d)</t>
  </si>
  <si>
    <t>6. Do you prepare proper and effective procurement documentation and technical specifications/requirements, given the</t>
  </si>
  <si>
    <t>7. In creating your BAC and BAC Secretariat which of these conditions is/are present?</t>
  </si>
  <si>
    <t>9.  In determining whether you provide up-to-date procurement information easily accessible at no cost, which of</t>
  </si>
  <si>
    <t>10. In complying with the preparation, posting and submission of your agency’s Procurement Monitoring Report,</t>
  </si>
  <si>
    <t>11. In planning of procurement activities to achieve desired contract outcomes and objectives within the target/allotted timeframe,</t>
  </si>
  <si>
    <t>12. In evaluating the performance of your procurement personnel, which of these conditions is/are present? (10a)</t>
  </si>
  <si>
    <t>There is a system within the procuring entity to evaluate the performance of procurement personnel on a regular basis</t>
  </si>
  <si>
    <t>10.a</t>
  </si>
  <si>
    <t>10.b</t>
  </si>
  <si>
    <t>10.c</t>
  </si>
  <si>
    <t>Personnel roles, duties and responsibilities involving procurement are included in their individual performance</t>
  </si>
  <si>
    <t>commitment/s</t>
  </si>
  <si>
    <t>Procuring entity and procurement personnel acts on the results and takes corresponding action</t>
  </si>
  <si>
    <t>Percentage of participation of procurement staff in procurement training and/or professionalization program</t>
  </si>
  <si>
    <t>Head of Procuring Entity (HOPE)</t>
  </si>
  <si>
    <t>Bids and Awards Committee (BAC)</t>
  </si>
  <si>
    <t>BAC Secretariat/ Procurement/ Supply Unit</t>
  </si>
  <si>
    <t>BAC Technical Working Group</t>
  </si>
  <si>
    <t>End-user Unit/s</t>
  </si>
  <si>
    <t>Other staff</t>
  </si>
  <si>
    <t>Between 76-90% of staff trained</t>
  </si>
  <si>
    <t>The procuring entity has open dialogue with private sector and ensures access to the procurement opportunities of the procuring entity</t>
  </si>
  <si>
    <t>Forum, dialogues, meetings and the like (apart from pre-bid conferences) are conducted for all prospective</t>
  </si>
  <si>
    <t>bidders at least once a year</t>
  </si>
  <si>
    <t>The PE promptly responds to all interested prospective bidders' inquiries and concerns, with available facilities and</t>
  </si>
  <si>
    <t>various communication channels</t>
  </si>
  <si>
    <t>The BAC Secretariat has a system for keeping and maintaining procurement records</t>
  </si>
  <si>
    <t>11.a</t>
  </si>
  <si>
    <t>11.b</t>
  </si>
  <si>
    <t>filing cabinets and electronic copies in dedicated computers</t>
  </si>
  <si>
    <t>Implementing Units has and is implementing a system for keeping and maintaining complete and easily retrievable contract management records</t>
  </si>
  <si>
    <t>Agency has defined procedures or standards in such areas as quality control, acceptance and inspection, supervision of works and evaluation of contractors’ performance</t>
  </si>
  <si>
    <t>12.a</t>
  </si>
  <si>
    <t>12.b</t>
  </si>
  <si>
    <t>Timely Payment of Procurement Contracts</t>
  </si>
  <si>
    <t>Observers are invited to attend stages of procurement as prescribed in the IRR</t>
  </si>
  <si>
    <t>13.a</t>
  </si>
  <si>
    <t>13.b</t>
  </si>
  <si>
    <t>14. Which of the following is/are practised in order to ensure the private sector access to the procurement opportunities of the</t>
  </si>
  <si>
    <t>Observer reports, if any, are promptly acted upon by the procuring entity</t>
  </si>
  <si>
    <t>Observers are allowed access to and be provided documents, free of charge, as stated in the IRR</t>
  </si>
  <si>
    <t>procuring entity?  (10c)</t>
  </si>
  <si>
    <t>14.a</t>
  </si>
  <si>
    <t>14.b</t>
  </si>
  <si>
    <t>Creation and operation of Internal Audit Unit (IAU) that performs specialized procurement audits</t>
  </si>
  <si>
    <t>which set of conditions were present? (14a)</t>
  </si>
  <si>
    <t>Creation of Internal Audit Unit (IAU) in the agency</t>
  </si>
  <si>
    <t>Conduct of audit of procurement processes and transactions by the IAU within the last three years</t>
  </si>
  <si>
    <t>of the internal auditor's report</t>
  </si>
  <si>
    <t>Internal audit recommendations on procurement-related matters are implemented within 6 months of the submission</t>
  </si>
  <si>
    <t>Audit Reports on procurement related transactions</t>
  </si>
  <si>
    <t>The Procuring Entity has an efficient procurement complaints system and has the capacity to comply with procedural requirements</t>
  </si>
  <si>
    <t>15.a</t>
  </si>
  <si>
    <t>The HOPE resolved Protests within seven (7) calendar days per Section 55 of the IRR</t>
  </si>
  <si>
    <t>16.a</t>
  </si>
  <si>
    <t>Agency has a specific anti-corruption program/s related to procurement</t>
  </si>
  <si>
    <t>Agency has a specific office responsible for the implementation of good governance programs</t>
  </si>
  <si>
    <t>Agency implements a specific good governance program including anti-corruption and integrity development</t>
  </si>
  <si>
    <t>Agency implements specific policies and procedures in place for detection and prevention of corruption</t>
  </si>
  <si>
    <t>please provide link:</t>
  </si>
  <si>
    <t>please provide submission date:</t>
  </si>
  <si>
    <t>Office Order creating the Bids and Awards Committee</t>
  </si>
  <si>
    <t>There are at least five (5) members of the BAC</t>
  </si>
  <si>
    <t>Members of BAC meet qualifications</t>
  </si>
  <si>
    <t>Name/s</t>
  </si>
  <si>
    <t>please provide submission dates:</t>
  </si>
  <si>
    <t xml:space="preserve">1st Sem - </t>
  </si>
  <si>
    <t xml:space="preserve">2nd Sem - </t>
  </si>
  <si>
    <t>Date of RA 9184-related training</t>
  </si>
  <si>
    <t>please provide training date:</t>
  </si>
  <si>
    <t>Computers and Laptops</t>
  </si>
  <si>
    <t>Air Conditioners</t>
  </si>
  <si>
    <t>Vehicles</t>
  </si>
  <si>
    <t>Fridges and Freezers</t>
  </si>
  <si>
    <t>Copiers</t>
  </si>
  <si>
    <t>Paints and Varnishes</t>
  </si>
  <si>
    <t>Food and Catering Services</t>
  </si>
  <si>
    <t>Training Facilities / Hotels / Venues</t>
  </si>
  <si>
    <t>Toilets and Urinals</t>
  </si>
  <si>
    <t>The BAC resolved Requests for Reconsideration within seven (7) calendar days per Section 55 of the IRR</t>
  </si>
  <si>
    <t>4. In the conduct of procurement activities using Limited Source Bidding (LSB), which of these conditions is/are met? (2f)</t>
  </si>
  <si>
    <t>Have you procured Infrastructure projects through any mode of procurement for the past year?</t>
  </si>
  <si>
    <t>Name of Civil Works Supervisor:</t>
  </si>
  <si>
    <t xml:space="preserve">If YES, please answer the following: </t>
  </si>
  <si>
    <t>please provide name of BAC Sec Head:</t>
  </si>
  <si>
    <t>13.  Which of the following procurement personnel have participated in any procurement training and/or professionalization program</t>
  </si>
  <si>
    <t>within the past three (3) years? (10b)</t>
  </si>
  <si>
    <t>A.</t>
  </si>
  <si>
    <t>B.</t>
  </si>
  <si>
    <t>C.</t>
  </si>
  <si>
    <t>D.</t>
  </si>
  <si>
    <t>E.</t>
  </si>
  <si>
    <t>F.</t>
  </si>
  <si>
    <t>G.</t>
  </si>
  <si>
    <t>A. Eligibility Checking (For Consulting Services Only)</t>
  </si>
  <si>
    <t>B. Shortlisting (For Consulting Services Only)</t>
  </si>
  <si>
    <t xml:space="preserve">C. Pre-bid conference </t>
  </si>
  <si>
    <t xml:space="preserve">D. Preliminary examination of bids </t>
  </si>
  <si>
    <t>E. Bid evaluation</t>
  </si>
  <si>
    <t>F. Post-qualification</t>
  </si>
  <si>
    <t>Agency Order/DBM Approval of IAU position/s:</t>
  </si>
  <si>
    <t xml:space="preserve">  2.5.2 Negotiation (Recognized Government Printers)</t>
  </si>
  <si>
    <t xml:space="preserve">  2.5.3 Negotiation (TFB 53.1)</t>
  </si>
  <si>
    <t xml:space="preserve">  2.5.4 Negotiation (SVP 53.9 above 50K)</t>
  </si>
  <si>
    <t xml:space="preserve">  2.2.1 Direct Contracting (above 50K)</t>
  </si>
  <si>
    <t xml:space="preserve">  2.3.1 Repeat Order (above 50K)</t>
  </si>
  <si>
    <t xml:space="preserve">  2.2.2 Direct Contracting (50K or less)</t>
  </si>
  <si>
    <t xml:space="preserve">  2.3.2 Repeat Order (50K or less)</t>
  </si>
  <si>
    <t xml:space="preserve">  2.5.5 Other Negotiated Procurement (Others above 50K)</t>
  </si>
  <si>
    <t xml:space="preserve">  2.5.6 Other Negotiated Procurement (50K or less)</t>
  </si>
  <si>
    <t>15. In determining whether the BAC Secretariat has a system for keeping and maintaining procurement records,</t>
  </si>
  <si>
    <t>16. In determining whether the Implementing Units has a system for keeping and maintaining procurement records,</t>
  </si>
  <si>
    <t>17. In determining if the agency has defined procedures or standards for quality control, acceptance and inspection</t>
  </si>
  <si>
    <t>19.When inviting Observers for the following procurement activities, which of these conditions is/are met?  (13a)</t>
  </si>
  <si>
    <t>20. In creating and operating your Internal Audit Unit (IAU) that performs specialized procurement audits,</t>
  </si>
  <si>
    <t>21. Are COA recommendations responded to or implemented within six months of the submission of the auditors’</t>
  </si>
  <si>
    <t>22. In determining whether the Procuring Entity has an efficient procurement complaints system and has the capacity</t>
  </si>
  <si>
    <t xml:space="preserve">  2.1.1 Shopping (52.1 a above 50K)</t>
  </si>
  <si>
    <t xml:space="preserve">  2.1.2 Shopping (52.1 b above 50K)</t>
  </si>
  <si>
    <t xml:space="preserve">  2.1.3 Other Shopping</t>
  </si>
  <si>
    <t>please provide members and their respective training dates:</t>
  </si>
  <si>
    <t>please provide Office Order No.:</t>
  </si>
  <si>
    <t>Name of CPES Evaluator:</t>
  </si>
  <si>
    <t>18. How long will it take for your agency to release the final payment to your supplier/service provider or contractor/consultant,once</t>
  </si>
  <si>
    <t>documents are complete?  (12b)</t>
  </si>
  <si>
    <t>23. In determining whether agency has a specific anti-corruption program/s related to procurement, which of these</t>
  </si>
  <si>
    <t>Agency has written procedures for quality control, acceptance and inspection of goods, services and works</t>
  </si>
  <si>
    <r>
      <t>Instruction: Put a check (</t>
    </r>
    <r>
      <rPr>
        <sz val="10"/>
        <color indexed="8"/>
        <rFont val="Wingdings"/>
        <charset val="2"/>
      </rPr>
      <t>ü</t>
    </r>
    <r>
      <rPr>
        <i/>
        <sz val="10"/>
        <color indexed="8"/>
        <rFont val="Arial"/>
        <family val="2"/>
      </rPr>
      <t>) mark inside the box beside each condition/requirement met as provided below and then fill in the corresponding blanks according to what is asked. Please note that all questions must be answered completely.</t>
    </r>
  </si>
  <si>
    <t>Sub-Indicators</t>
  </si>
  <si>
    <t>How to fill-up the AutoChecker</t>
  </si>
  <si>
    <t>Note: Prioritize Action Plan/s for sub-indicator/s in red text.</t>
  </si>
  <si>
    <t>position.</t>
  </si>
  <si>
    <t>Comments/Findings column.</t>
  </si>
  <si>
    <t xml:space="preserve">Use this rating system for the self-assessment. After completing the assessment, identify those </t>
  </si>
  <si>
    <t>procurement as classified in the APP.</t>
  </si>
  <si>
    <t>Note: In Row 2.1.3 (Others – Shopping), these are items procured through Sections 52.1 a and b</t>
  </si>
  <si>
    <t>with ABCs PhP 50,000.00 or less.</t>
  </si>
  <si>
    <t>Note: In Row 2.2.1 and 2.2.2 (Direct Contracting), include procurement under WETI Guidelines only</t>
  </si>
  <si>
    <t xml:space="preserve"> if these were procured within the year being assessed.</t>
  </si>
  <si>
    <t xml:space="preserve">Note: In Rows 2.5.5 and 2.5.6 (Others – Negotiated Procurement), these are items procured through </t>
  </si>
  <si>
    <t>of procurement, corresponding to the procurement activity it is included.</t>
  </si>
  <si>
    <t>method of procurement as classified in the PMR.</t>
  </si>
  <si>
    <t xml:space="preserve">Note: Once a procurement activity has been declared failed, its activity has already ended. If rebidding </t>
  </si>
  <si>
    <t>Note: If bidding documents are free, include the number of acquisitions per procurement activity in</t>
  </si>
  <si>
    <t>PhilGEPS to the number originally obtain from actual count.</t>
  </si>
  <si>
    <t>Note: Posting multiple lots or line items at a single time are done for efficiency purposes. Like posting</t>
  </si>
  <si>
    <t>Note: Posting awards for multiple lots or line items at a single time are done for efficiency purposes.</t>
  </si>
  <si>
    <t>negative slippage during delivery corresponding to the awarded quantities declared in Column 4.</t>
  </si>
  <si>
    <t>Note: Negative slippage is commonly identified as any delay in the scheduled delivery of items, phases,</t>
  </si>
  <si>
    <t>services and/or the like.</t>
  </si>
  <si>
    <t>Note: Amendment or variation order is commonly identified as any change in design or specification</t>
  </si>
  <si>
    <t>before the delivery of items, phases, services and/or the like.</t>
  </si>
  <si>
    <t>comply to corresponding criterion.</t>
  </si>
  <si>
    <t>submit.</t>
  </si>
  <si>
    <t>o   APP (preferably in excel format)</t>
  </si>
  <si>
    <t>o   Abstracts of quotations</t>
  </si>
  <si>
    <t>o   Office Orders for BAC, Secretariat, IAS/IAU, various policy implementations</t>
  </si>
  <si>
    <t>o   GEPS summary of posted opportunities and awards</t>
  </si>
  <si>
    <t>o   Proofs of training</t>
  </si>
  <si>
    <t>o   Documentation on the participation of bidders</t>
  </si>
  <si>
    <t>o   Procurement-related AOMs</t>
  </si>
  <si>
    <t>o   Crafting of PPMP and TOR/</t>
  </si>
  <si>
    <t>o   Procurement activities</t>
  </si>
  <si>
    <t>o   Procurement timelines</t>
  </si>
  <si>
    <t>o   Procurement-related issues</t>
  </si>
  <si>
    <t>o   Agency-wide and personnel training/s</t>
  </si>
  <si>
    <t>o   Acceptance of delivered goods, infrastructure and consulting services</t>
  </si>
  <si>
    <t>o   Management of contract and implementation</t>
  </si>
  <si>
    <t>o   Payment procedures and schedules</t>
  </si>
  <si>
    <t>o   Agency’s complaints system</t>
  </si>
  <si>
    <t>o   Anti-corruption program/s and adoption</t>
  </si>
  <si>
    <t>o   Agency website maintenance</t>
  </si>
  <si>
    <t>2.      If any explanation is needed for the result of each sub-indicator, these may be inputted in the</t>
  </si>
  <si>
    <t xml:space="preserve">3.      APCPI Rating is based on the APCPI Rating System found in Annex C of the User's Guide. </t>
  </si>
  <si>
    <t>2.      Follow instructions as indicated.</t>
  </si>
  <si>
    <t>1.      For reference only on the rating equivalences for Annex A scores. No need to accomplish and</t>
  </si>
  <si>
    <t>2.      Follow instruction number 3 of Annex A.</t>
  </si>
  <si>
    <t>3.      Input data accordingly.</t>
  </si>
  <si>
    <t>Sub-indicators with ratings between 0 to 2 and formulate a procurement capacity development plan</t>
  </si>
  <si>
    <t>called the APCPI Action Plan based on the attached format and submit to GPPB for monitoring.</t>
  </si>
  <si>
    <t xml:space="preserve">other modes under Section 53 divided further by those with ABCs above PhP 50,000 or those with </t>
  </si>
  <si>
    <t>ABCs PhP 50,000.00 or less.</t>
  </si>
  <si>
    <t xml:space="preserve">commences, it will be counted as a different procurement activity. Hence, another count is added to </t>
  </si>
  <si>
    <t>Column 3 but not necessarily for Column 2, unless there is adjustment of ABC, in which case the</t>
  </si>
  <si>
    <t>adjusted additional amount of the ABC should only be counted.</t>
  </si>
  <si>
    <t>consultants or bidders that have acquired bidding documents for each procurement activity given in</t>
  </si>
  <si>
    <t>Column 3 for each type of public bidding.</t>
  </si>
  <si>
    <t>method of procurement, corresponding to the procurement activity it is included.</t>
  </si>
  <si>
    <t>consultants or bidders that have submitted their bids for each procurement activity given in Column 3</t>
  </si>
  <si>
    <t>and out of the number given in Column 7.</t>
  </si>
  <si>
    <t>consultants or bidders that have passed evaluation of submitted legal and technical documents for</t>
  </si>
  <si>
    <t>each procurement activity given in Column 3 and out of the number given in Column 8. </t>
  </si>
  <si>
    <t>of an individual procurement opportunity, multiples should be counted as multiple postings since</t>
  </si>
  <si>
    <t>these correspond to entries counted in Columns 2 to 6.</t>
  </si>
  <si>
    <t>opportunity in PhilGEPS.</t>
  </si>
  <si>
    <t>Like posting of an individual awarded procurement, multiples should be counted as multiple postings</t>
  </si>
  <si>
    <t>since these correspond to entries counted in Columns 2 to 6, regardless of the number of winning</t>
  </si>
  <si>
    <t>companies, suppliers, contractors, firms or individual bidders.</t>
  </si>
  <si>
    <t>amendments or variations before the delivery corresponding to the awarded quantities declared in</t>
  </si>
  <si>
    <t>Column 4.</t>
  </si>
  <si>
    <t>realized into a contract three (3) months from the opening of bids up to the award of contract</t>
  </si>
  <si>
    <r>
      <rPr>
        <sz val="12"/>
        <rFont val="Wingdings"/>
        <charset val="2"/>
      </rPr>
      <t>þ</t>
    </r>
    <r>
      <rPr>
        <sz val="12"/>
        <rFont val="Times New Roman"/>
        <family val="1"/>
      </rPr>
      <t xml:space="preserve"> Knowledge of agency/office practices concerning</t>
    </r>
  </si>
  <si>
    <t xml:space="preserve">1.      Please indicate the agency name, date of completion of self-assessment, name of evaluator and permanent </t>
  </si>
  <si>
    <t>1.      Please indicate the assessment year whose data and information is being collated and assessed.</t>
  </si>
  <si>
    <t xml:space="preserve">2.      In Column 2, record the ABCs of all projects, activities and programs as consolidated per method of </t>
  </si>
  <si>
    <t xml:space="preserve">3.      In Column 3, record the quantity of all projects, activities and programs as consolidated per method of </t>
  </si>
  <si>
    <t xml:space="preserve">4.      In column 4, record the quantity of all awarded projects, activities and programs as consolidated per </t>
  </si>
  <si>
    <t xml:space="preserve">5.      In Column 5, record the Amount of Award of all projects, activities and programs as consolidated per </t>
  </si>
  <si>
    <t xml:space="preserve">6.      In Column 6, record the quantity of all failed projects, activities and programs as consolidated per method </t>
  </si>
  <si>
    <t xml:space="preserve">7.      In Column 7, record the total number of companies, suppliers, contractors, firms, individual </t>
  </si>
  <si>
    <t>8.      In Column 8, record the total number of companies, suppliers, contractors, firms, individual</t>
  </si>
  <si>
    <t>Note: The number in Column 8 may only be less than or equal to entry in Column 7.</t>
  </si>
  <si>
    <t>9.      In Column 9, record the total number of companies, suppliers, contractors, firms, individual</t>
  </si>
  <si>
    <t>Note: The number in Column 9 may only be less than or equal to entry in Column 8.</t>
  </si>
  <si>
    <t>10.  In Column 10, record the quantity of all projects, activities and programs as consolidated per method of</t>
  </si>
  <si>
    <r>
      <t xml:space="preserve">procurement, which </t>
    </r>
    <r>
      <rPr>
        <b/>
        <u/>
        <sz val="12"/>
        <rFont val="Times New Roman"/>
        <family val="1"/>
      </rPr>
      <t>should not exceed</t>
    </r>
    <r>
      <rPr>
        <sz val="12"/>
        <rFont val="Times New Roman"/>
        <family val="1"/>
      </rPr>
      <t xml:space="preserve"> the recorded number in Column 3, as published in PhilGEPS.</t>
    </r>
  </si>
  <si>
    <t>11.  In Column 11, record the quantity of all awarded projects, activities and programs as consolidated per</t>
  </si>
  <si>
    <r>
      <t xml:space="preserve">method of procurement, which </t>
    </r>
    <r>
      <rPr>
        <b/>
        <u/>
        <sz val="12"/>
        <rFont val="Times New Roman"/>
        <family val="1"/>
      </rPr>
      <t xml:space="preserve">should not exceed </t>
    </r>
    <r>
      <rPr>
        <sz val="12"/>
        <rFont val="Times New Roman"/>
        <family val="1"/>
      </rPr>
      <t xml:space="preserve">the recorded number in Column 4, as a published </t>
    </r>
  </si>
  <si>
    <t>12.  In Column 12, record the quantity of all awarded projects, activities and programs that incurred</t>
  </si>
  <si>
    <t>13.  In Column 13, record the quantity of all awarded projects, activities and programs that have</t>
  </si>
  <si>
    <t>14.  In Column 14, record the quantity of all awarded projects, activities and programs that have been</t>
  </si>
  <si>
    <r>
      <t xml:space="preserve">which </t>
    </r>
    <r>
      <rPr>
        <b/>
        <u/>
        <sz val="12"/>
        <rFont val="Times New Roman"/>
        <family val="1"/>
      </rPr>
      <t>should not exceed</t>
    </r>
    <r>
      <rPr>
        <sz val="12"/>
        <rFont val="Times New Roman"/>
        <family val="1"/>
      </rPr>
      <t xml:space="preserve"> the awarded quantities declared in Column 4.</t>
    </r>
  </si>
  <si>
    <t>1.      Please indicate agency name, date of completion, name of respondent and permanent position.</t>
  </si>
  <si>
    <t>Note: Mark each criterion tick box only if it is met by the agency. Leave tick box blank only if agency does not</t>
  </si>
  <si>
    <t>1.      Please indicate agency name and date of completion.</t>
  </si>
  <si>
    <t>procurement, corresponding to the amount recorded in Column 2.</t>
  </si>
  <si>
    <t>Note: Items procured by lot shall be counted on a per lot basis.</t>
  </si>
  <si>
    <t>Minutes of pre-bid conference are readily available within five (5) days.</t>
  </si>
  <si>
    <t>Procurement documents relative to conduct of Repeat Order</t>
  </si>
  <si>
    <t>Procurement documents relative to conduct of Limited Source Bidding</t>
  </si>
  <si>
    <t>Cost Benefit Analysis, Work Plans, Technical Specifications included in bidding documents</t>
  </si>
  <si>
    <t>ITBs and/or RFQs clearly 
indicate the use of green technical specifications for the procurement activity</t>
  </si>
  <si>
    <t>Pillar</t>
  </si>
  <si>
    <t>I</t>
  </si>
  <si>
    <t>II</t>
  </si>
  <si>
    <t>III</t>
  </si>
  <si>
    <t>IV</t>
  </si>
  <si>
    <t>Samples of forms used to evaluating procurement performance on top of or incorporated within the regular assessment for Procurement Personnel</t>
  </si>
  <si>
    <t>Agency Procedures/Systems for the conduct of needs analysis or market research, monitoring of timely delivery of goods, works, or services
Contracts with amendments and variations to order amount to 10% or less</t>
  </si>
  <si>
    <r>
      <t>o   1</t>
    </r>
    <r>
      <rPr>
        <vertAlign val="superscript"/>
        <sz val="12"/>
        <rFont val="Times New Roman"/>
        <family val="1"/>
      </rPr>
      <t>st</t>
    </r>
    <r>
      <rPr>
        <sz val="12"/>
        <rFont val="Times New Roman"/>
        <family val="1"/>
      </rPr>
      <t xml:space="preserve"> and 2</t>
    </r>
    <r>
      <rPr>
        <vertAlign val="superscript"/>
        <sz val="12"/>
        <rFont val="Times New Roman"/>
        <family val="1"/>
      </rPr>
      <t>nd</t>
    </r>
    <r>
      <rPr>
        <sz val="12"/>
        <rFont val="Times New Roman"/>
        <family val="1"/>
      </rPr>
      <t xml:space="preserve"> Semeter PMRs (preferably in excel format)</t>
    </r>
  </si>
  <si>
    <r>
      <rPr>
        <sz val="12"/>
        <rFont val="Wingdings"/>
        <charset val="2"/>
      </rPr>
      <t>þ</t>
    </r>
    <r>
      <rPr>
        <sz val="12"/>
        <rFont val="Times New Roman"/>
        <family val="1"/>
      </rPr>
      <t xml:space="preserve"> What you need:</t>
    </r>
  </si>
  <si>
    <r>
      <rPr>
        <sz val="12"/>
        <rFont val="Wingdings"/>
        <charset val="2"/>
      </rPr>
      <t>þ</t>
    </r>
    <r>
      <rPr>
        <sz val="12"/>
        <rFont val="Times New Roman"/>
        <family val="1"/>
      </rPr>
      <t xml:space="preserve"> Documents for the year being assessed</t>
    </r>
  </si>
  <si>
    <r>
      <rPr>
        <u/>
        <sz val="10"/>
        <color indexed="30"/>
        <rFont val="Wingdings"/>
        <charset val="2"/>
      </rPr>
      <t>þ</t>
    </r>
    <r>
      <rPr>
        <u/>
        <sz val="10"/>
        <color indexed="30"/>
        <rFont val="Arial"/>
        <family val="2"/>
      </rPr>
      <t xml:space="preserve"> Filling-up Annex A – APCPI Self-assessment Form (APCPI worksheet)</t>
    </r>
  </si>
  <si>
    <r>
      <rPr>
        <u/>
        <sz val="10"/>
        <color indexed="30"/>
        <rFont val="Wingdings"/>
        <charset val="2"/>
      </rPr>
      <t>þ</t>
    </r>
    <r>
      <rPr>
        <u/>
        <sz val="10"/>
        <color indexed="30"/>
        <rFont val="Arial"/>
        <family val="2"/>
      </rPr>
      <t xml:space="preserve"> Filling-up Annex B.1 – Consolidated Procurement Monitoring Report (CPMR) (CPMR worksheet)</t>
    </r>
  </si>
  <si>
    <r>
      <rPr>
        <u/>
        <sz val="10"/>
        <color indexed="30"/>
        <rFont val="Wingdings"/>
        <charset val="2"/>
      </rPr>
      <t>þ</t>
    </r>
    <r>
      <rPr>
        <u/>
        <sz val="10"/>
        <color indexed="30"/>
        <rFont val="Arial"/>
        <family val="2"/>
      </rPr>
      <t xml:space="preserve"> Filling-up Annex B.2 – APCPI Questionnaire (Questionnaire worksheet)</t>
    </r>
  </si>
  <si>
    <r>
      <rPr>
        <u/>
        <sz val="10"/>
        <color indexed="30"/>
        <rFont val="Wingdings"/>
        <charset val="2"/>
      </rPr>
      <t>þ</t>
    </r>
    <r>
      <rPr>
        <u/>
        <sz val="10"/>
        <color indexed="30"/>
        <rFont val="Arial"/>
        <family val="2"/>
      </rPr>
      <t xml:space="preserve"> Filling-up Annex C - APCPI Revised Scoring and Rating System (criteria worksheet)</t>
    </r>
  </si>
  <si>
    <r>
      <rPr>
        <u/>
        <sz val="10"/>
        <color indexed="30"/>
        <rFont val="Wingdings"/>
        <charset val="2"/>
      </rPr>
      <t>þ</t>
    </r>
    <r>
      <rPr>
        <u/>
        <sz val="10"/>
        <color indexed="30"/>
        <rFont val="Arial"/>
        <family val="2"/>
      </rPr>
      <t xml:space="preserve"> Filling-up Annex D – Procurement Capacity Development Action Plan</t>
    </r>
  </si>
  <si>
    <r>
      <t xml:space="preserve">Note: Use </t>
    </r>
    <r>
      <rPr>
        <b/>
        <i/>
        <sz val="12"/>
        <rFont val="Times New Roman"/>
        <family val="1"/>
      </rPr>
      <t>mm/dd/yy</t>
    </r>
    <r>
      <rPr>
        <i/>
        <sz val="12"/>
        <rFont val="Times New Roman"/>
        <family val="1"/>
      </rPr>
      <t xml:space="preserve"> as date format for all date entries.</t>
    </r>
  </si>
  <si>
    <t>Date of most recent training:</t>
  </si>
  <si>
    <r>
      <t xml:space="preserve">Name of Agency: </t>
    </r>
    <r>
      <rPr>
        <b/>
        <u/>
        <sz val="10"/>
        <rFont val="Calibri"/>
        <family val="2"/>
      </rPr>
      <t>DepEd, Division of City Schools - Tagbilaran City</t>
    </r>
  </si>
  <si>
    <t>ANGELI FAITH V. PASCUAL</t>
  </si>
  <si>
    <t>(BAC Secretariat)</t>
  </si>
  <si>
    <t>JOHN ARIEL A. LAGURA PhD</t>
  </si>
  <si>
    <t>(BAC Chairperson)</t>
  </si>
  <si>
    <t>WILFREDA D. BONGALOS PhD, CESO V</t>
  </si>
  <si>
    <t>(Head of Procuring Entity)</t>
  </si>
  <si>
    <t>DepEd, Division of City Schools - Tagbilaran City</t>
  </si>
  <si>
    <t>John Ariel A. Lagura PhD</t>
  </si>
  <si>
    <t>BAC Chairperson</t>
  </si>
  <si>
    <t>✓</t>
  </si>
  <si>
    <t>www.depedtagbilaran.org</t>
  </si>
  <si>
    <t>Beatriz E. Incog</t>
  </si>
  <si>
    <t>Aimee T. Amistoso</t>
  </si>
  <si>
    <t>Nenita J. Incog</t>
  </si>
  <si>
    <t>Aquilino T. Milar Jr.</t>
  </si>
  <si>
    <t>Angeli Faith V. Pascual</t>
  </si>
  <si>
    <t>www.depedtgabilaran.org</t>
  </si>
  <si>
    <t>Engr. Louenie T. Indanao</t>
  </si>
  <si>
    <t>9 Administrative Assistants</t>
  </si>
  <si>
    <r>
      <t xml:space="preserve">Name of Evaluator: </t>
    </r>
    <r>
      <rPr>
        <b/>
        <u/>
        <sz val="10"/>
        <rFont val="Calibri"/>
        <family val="2"/>
      </rPr>
      <t>John Ariel A. Lagura PhD</t>
    </r>
  </si>
  <si>
    <r>
      <t xml:space="preserve">Position: </t>
    </r>
    <r>
      <rPr>
        <b/>
        <u/>
        <sz val="10"/>
        <rFont val="Calibri"/>
        <family val="2"/>
      </rPr>
      <t>BAC Chairperson</t>
    </r>
  </si>
  <si>
    <r>
      <t xml:space="preserve">Name of Agency: </t>
    </r>
    <r>
      <rPr>
        <b/>
        <u/>
        <sz val="10"/>
        <rFont val="Arial"/>
        <family val="2"/>
      </rPr>
      <t>DepEd, Division of City Schools - Tagbilaran City</t>
    </r>
  </si>
  <si>
    <t>RA 9184 Documents</t>
  </si>
  <si>
    <t>Ensure availability of bidding documents from the time of advertisement; Up to date posting of Bidding Opportunities in the Division Website (Transparency Menu Bar)</t>
  </si>
  <si>
    <t>Conduct orientation to Bidders on Government Procurement; Up to date posting of Bidding Opportunities in the Division Website (Transparency Menu Bar)</t>
  </si>
  <si>
    <t>Conduct orientation to Bidders on Government Procurement</t>
  </si>
  <si>
    <t>BAC Secretariat</t>
  </si>
  <si>
    <t>BAC Chair, Members, and Secretariat</t>
  </si>
  <si>
    <t>RA 9184, Resource package and IT Expertise</t>
  </si>
  <si>
    <t>Prepare Common-Use Supplies and Equipment from the Department of Budget and Management</t>
  </si>
  <si>
    <t>BAC Chair and Secretariat</t>
  </si>
  <si>
    <t>Annual Procurement Plan</t>
  </si>
  <si>
    <t>BAC Chair</t>
  </si>
  <si>
    <t>Comply and/or follow the defined procedures to perform the necessary tasks</t>
  </si>
  <si>
    <t>Request Observers to render Observer's report to improve the performance of the Division BAC</t>
  </si>
  <si>
    <t>Letter</t>
  </si>
  <si>
    <r>
      <t xml:space="preserve">Period  Covered:  </t>
    </r>
    <r>
      <rPr>
        <b/>
        <u/>
        <sz val="10"/>
        <color indexed="8"/>
        <rFont val="Calibri"/>
        <family val="2"/>
        <charset val="1"/>
      </rPr>
      <t>CY 2024</t>
    </r>
  </si>
  <si>
    <t>DM No. 157 s.2024</t>
  </si>
  <si>
    <t>John Ariel A. Lagura</t>
  </si>
  <si>
    <t>Maurine C. Castaño</t>
  </si>
  <si>
    <t>Janet T. Butalid</t>
  </si>
  <si>
    <t>DM No. 157, s.2024</t>
  </si>
  <si>
    <t>January to October 2025</t>
  </si>
  <si>
    <t>May to October 2025</t>
  </si>
  <si>
    <t>January to December 2025</t>
  </si>
  <si>
    <t>April to November 2025</t>
  </si>
  <si>
    <t>RA 9184 Documents and IT Expertise</t>
  </si>
  <si>
    <t>GPPB and PhilGEPS websites</t>
  </si>
  <si>
    <t>BAC Chair, Members, Secretariat, TWG, and Others concerned</t>
  </si>
  <si>
    <t>Search and reach out to GPPB and/or PhilGEPS on available training schedules to participate to</t>
  </si>
  <si>
    <r>
      <t xml:space="preserve">Period: </t>
    </r>
    <r>
      <rPr>
        <b/>
        <u/>
        <sz val="10"/>
        <rFont val="Arial"/>
        <family val="2"/>
      </rPr>
      <t>January - December 2025</t>
    </r>
  </si>
  <si>
    <r>
      <t xml:space="preserve">Date of Self Assessment: </t>
    </r>
    <r>
      <rPr>
        <b/>
        <u/>
        <sz val="10"/>
        <rFont val="Calibri"/>
        <family val="2"/>
        <charset val="1"/>
      </rPr>
      <t>March 26,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</si>
</sst>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_(\$* #,##0.00_);_(\$* \(#,##0.00\);_(\$* \-??_);_(@_)"/>
    <numFmt numFmtId="166" formatCode="mmmm\ d&quot;, &quot;yyyy;@"/>
    <numFmt numFmtId="167" formatCode="_(* #,##0.0000_);_(* \(#,##0.0000\);_(* \-??_);_(@_)"/>
    <numFmt numFmtId="168" formatCode="[$-409]mmmm\ d\,\ yyyy;@"/>
  </numFmts>
  <fonts count="50">
    <font>
      <sz val="10"/>
      <name val="Arial"/>
      <family val="2"/>
    </font>
    <font>
      <sz val="10"/>
      <name val="Mang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i/>
      <sz val="12"/>
      <color indexed="8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u/>
      <sz val="10"/>
      <color indexed="8"/>
      <name val="Calibri"/>
      <family val="2"/>
      <charset val="1"/>
    </font>
    <font>
      <sz val="8"/>
      <color indexed="10"/>
      <name val="Calibri"/>
      <family val="2"/>
      <charset val="1"/>
    </font>
    <font>
      <sz val="12"/>
      <color indexed="8"/>
      <name val="Times New Roman"/>
      <family val="1"/>
      <charset val="1"/>
    </font>
    <font>
      <sz val="10"/>
      <color indexed="8"/>
      <name val="Arial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i/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color indexed="8"/>
      <name val="Arial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u/>
      <sz val="10"/>
      <name val="Calibri"/>
      <family val="2"/>
      <charset val="1"/>
    </font>
    <font>
      <sz val="18"/>
      <color indexed="9"/>
      <name val="Calibri"/>
      <family val="2"/>
      <charset val="1"/>
    </font>
    <font>
      <i/>
      <sz val="10"/>
      <color indexed="8"/>
      <name val="Calibri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Calibri"/>
      <family val="2"/>
      <charset val="1"/>
    </font>
    <font>
      <i/>
      <sz val="12"/>
      <name val="Calibri"/>
      <family val="2"/>
      <charset val="1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Wingdings"/>
      <charset val="2"/>
    </font>
    <font>
      <u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Wingdings"/>
      <charset val="2"/>
    </font>
    <font>
      <i/>
      <sz val="12"/>
      <name val="Times New Roman"/>
      <family val="1"/>
    </font>
    <font>
      <i/>
      <sz val="10"/>
      <name val="Arial"/>
      <family val="2"/>
    </font>
    <font>
      <b/>
      <u/>
      <sz val="12"/>
      <name val="Times New Roman"/>
      <family val="1"/>
    </font>
    <font>
      <u/>
      <sz val="10"/>
      <color indexed="30"/>
      <name val="Arial"/>
      <family val="2"/>
    </font>
    <font>
      <u/>
      <sz val="10"/>
      <color indexed="30"/>
      <name val="Wingdings"/>
      <charset val="2"/>
    </font>
    <font>
      <sz val="6"/>
      <name val="Calibri"/>
      <family val="2"/>
      <charset val="1"/>
    </font>
    <font>
      <b/>
      <i/>
      <sz val="12"/>
      <name val="Times New Roman"/>
      <family val="1"/>
    </font>
    <font>
      <u/>
      <sz val="10"/>
      <color theme="10"/>
      <name val="Arial"/>
      <family val="2"/>
    </font>
    <font>
      <sz val="10"/>
      <color theme="0" tint="-4.9989318521683403E-2"/>
      <name val="Arial"/>
      <family val="2"/>
    </font>
    <font>
      <sz val="10"/>
      <color theme="0"/>
      <name val="Calibri"/>
      <family val="2"/>
      <charset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0"/>
      <name val="Calibri"/>
      <family val="2"/>
    </font>
    <font>
      <sz val="10"/>
      <name val="Aptos Narrow"/>
      <family val="2"/>
    </font>
    <font>
      <sz val="10"/>
      <color indexed="8"/>
      <name val="Aptos Narrow"/>
      <family val="2"/>
    </font>
    <font>
      <b/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3"/>
        <bgColor indexed="54"/>
      </patternFill>
    </fill>
    <fill>
      <patternFill patternType="solid">
        <fgColor indexed="31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42"/>
      </patternFill>
    </fill>
    <fill>
      <patternFill patternType="solid">
        <fgColor indexed="55"/>
        <bgColor indexed="22"/>
      </patternFill>
    </fill>
    <fill>
      <patternFill patternType="solid">
        <fgColor indexed="8"/>
        <bgColor indexed="58"/>
      </patternFill>
    </fill>
    <fill>
      <patternFill patternType="solid">
        <fgColor rgb="FFFFFF0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1" fillId="0" borderId="0" applyFill="0" applyBorder="0" applyAlignment="0" applyProtection="0"/>
  </cellStyleXfs>
  <cellXfs count="375">
    <xf numFmtId="0" fontId="0" fillId="0" borderId="0" xfId="0"/>
    <xf numFmtId="0" fontId="4" fillId="2" borderId="0" xfId="4" applyFont="1" applyFill="1" applyProtection="1">
      <protection locked="0"/>
    </xf>
    <xf numFmtId="2" fontId="4" fillId="2" borderId="0" xfId="4" applyNumberFormat="1" applyFont="1" applyFill="1" applyProtection="1">
      <protection locked="0"/>
    </xf>
    <xf numFmtId="0" fontId="5" fillId="2" borderId="0" xfId="4" applyFont="1" applyFill="1" applyProtection="1">
      <protection hidden="1"/>
    </xf>
    <xf numFmtId="0" fontId="4" fillId="2" borderId="0" xfId="4" applyFont="1" applyFill="1" applyProtection="1">
      <protection hidden="1"/>
    </xf>
    <xf numFmtId="0" fontId="7" fillId="2" borderId="0" xfId="5" applyFont="1" applyFill="1" applyAlignment="1" applyProtection="1">
      <alignment horizontal="left" vertical="center" wrapText="1"/>
      <protection locked="0"/>
    </xf>
    <xf numFmtId="0" fontId="8" fillId="2" borderId="0" xfId="4" applyFont="1" applyFill="1" applyProtection="1">
      <protection locked="0"/>
    </xf>
    <xf numFmtId="2" fontId="8" fillId="2" borderId="0" xfId="4" applyNumberFormat="1" applyFont="1" applyFill="1" applyProtection="1">
      <protection locked="0"/>
    </xf>
    <xf numFmtId="0" fontId="8" fillId="2" borderId="0" xfId="4" applyFont="1" applyFill="1" applyAlignment="1" applyProtection="1">
      <alignment horizontal="left"/>
      <protection locked="0"/>
    </xf>
    <xf numFmtId="0" fontId="8" fillId="2" borderId="1" xfId="4" applyFont="1" applyFill="1" applyBorder="1" applyAlignment="1" applyProtection="1">
      <alignment horizontal="center" vertical="center"/>
      <protection hidden="1"/>
    </xf>
    <xf numFmtId="0" fontId="8" fillId="2" borderId="1" xfId="4" applyFont="1" applyFill="1" applyBorder="1" applyAlignment="1" applyProtection="1">
      <alignment horizontal="center" vertical="center" wrapText="1"/>
      <protection hidden="1"/>
    </xf>
    <xf numFmtId="2" fontId="8" fillId="2" borderId="1" xfId="4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4" applyFont="1" applyFill="1" applyAlignment="1" applyProtection="1">
      <alignment vertical="center"/>
      <protection locked="0"/>
    </xf>
    <xf numFmtId="0" fontId="10" fillId="2" borderId="2" xfId="4" applyFont="1" applyFill="1" applyBorder="1" applyAlignment="1" applyProtection="1">
      <alignment horizontal="center"/>
      <protection hidden="1"/>
    </xf>
    <xf numFmtId="2" fontId="10" fillId="2" borderId="2" xfId="4" applyNumberFormat="1" applyFont="1" applyFill="1" applyBorder="1" applyAlignment="1" applyProtection="1">
      <alignment horizontal="center"/>
      <protection hidden="1"/>
    </xf>
    <xf numFmtId="0" fontId="10" fillId="2" borderId="3" xfId="4" applyFont="1" applyFill="1" applyBorder="1" applyAlignment="1" applyProtection="1">
      <alignment horizontal="center"/>
      <protection hidden="1"/>
    </xf>
    <xf numFmtId="0" fontId="10" fillId="2" borderId="1" xfId="4" applyFont="1" applyFill="1" applyBorder="1" applyAlignment="1" applyProtection="1">
      <alignment horizontal="center"/>
      <protection hidden="1"/>
    </xf>
    <xf numFmtId="0" fontId="8" fillId="2" borderId="2" xfId="4" applyFont="1" applyFill="1" applyBorder="1" applyProtection="1">
      <protection hidden="1"/>
    </xf>
    <xf numFmtId="0" fontId="8" fillId="3" borderId="2" xfId="4" applyFont="1" applyFill="1" applyBorder="1" applyProtection="1">
      <protection hidden="1"/>
    </xf>
    <xf numFmtId="0" fontId="4" fillId="3" borderId="4" xfId="4" applyFont="1" applyFill="1" applyBorder="1" applyProtection="1">
      <protection hidden="1"/>
    </xf>
    <xf numFmtId="2" fontId="4" fillId="3" borderId="4" xfId="4" applyNumberFormat="1" applyFont="1" applyFill="1" applyBorder="1" applyProtection="1">
      <protection hidden="1"/>
    </xf>
    <xf numFmtId="0" fontId="4" fillId="3" borderId="1" xfId="4" applyFont="1" applyFill="1" applyBorder="1" applyProtection="1">
      <protection hidden="1"/>
    </xf>
    <xf numFmtId="0" fontId="4" fillId="3" borderId="3" xfId="4" applyFont="1" applyFill="1" applyBorder="1" applyProtection="1">
      <protection hidden="1"/>
    </xf>
    <xf numFmtId="0" fontId="4" fillId="2" borderId="2" xfId="4" applyFont="1" applyFill="1" applyBorder="1" applyProtection="1">
      <protection hidden="1"/>
    </xf>
    <xf numFmtId="4" fontId="8" fillId="2" borderId="5" xfId="5" applyNumberFormat="1" applyFont="1" applyFill="1" applyBorder="1" applyAlignment="1" applyProtection="1">
      <alignment horizontal="center"/>
      <protection locked="0"/>
    </xf>
    <xf numFmtId="3" fontId="4" fillId="2" borderId="4" xfId="5" applyNumberFormat="1" applyFont="1" applyFill="1" applyBorder="1" applyAlignment="1" applyProtection="1">
      <alignment horizontal="center"/>
      <protection locked="0"/>
    </xf>
    <xf numFmtId="3" fontId="4" fillId="2" borderId="1" xfId="5" applyNumberFormat="1" applyFont="1" applyFill="1" applyBorder="1" applyAlignment="1" applyProtection="1">
      <alignment horizontal="center"/>
      <protection locked="0"/>
    </xf>
    <xf numFmtId="3" fontId="4" fillId="2" borderId="3" xfId="5" applyNumberFormat="1" applyFont="1" applyFill="1" applyBorder="1" applyAlignment="1" applyProtection="1">
      <alignment horizontal="center"/>
      <protection locked="0"/>
    </xf>
    <xf numFmtId="0" fontId="4" fillId="2" borderId="6" xfId="4" applyFont="1" applyFill="1" applyBorder="1" applyProtection="1">
      <protection hidden="1"/>
    </xf>
    <xf numFmtId="0" fontId="8" fillId="2" borderId="5" xfId="4" applyFont="1" applyFill="1" applyBorder="1" applyProtection="1">
      <protection hidden="1"/>
    </xf>
    <xf numFmtId="4" fontId="8" fillId="2" borderId="5" xfId="4" applyNumberFormat="1" applyFont="1" applyFill="1" applyBorder="1" applyAlignment="1" applyProtection="1">
      <alignment horizontal="center"/>
      <protection hidden="1"/>
    </xf>
    <xf numFmtId="3" fontId="8" fillId="2" borderId="4" xfId="4" applyNumberFormat="1" applyFont="1" applyFill="1" applyBorder="1" applyAlignment="1" applyProtection="1">
      <alignment horizontal="center"/>
      <protection hidden="1"/>
    </xf>
    <xf numFmtId="3" fontId="8" fillId="2" borderId="1" xfId="4" applyNumberFormat="1" applyFont="1" applyFill="1" applyBorder="1" applyAlignment="1" applyProtection="1">
      <alignment horizontal="center"/>
      <protection hidden="1"/>
    </xf>
    <xf numFmtId="0" fontId="8" fillId="2" borderId="4" xfId="4" applyFont="1" applyFill="1" applyBorder="1" applyAlignment="1" applyProtection="1">
      <alignment horizontal="center"/>
      <protection hidden="1"/>
    </xf>
    <xf numFmtId="3" fontId="8" fillId="2" borderId="3" xfId="4" applyNumberFormat="1" applyFont="1" applyFill="1" applyBorder="1" applyAlignment="1" applyProtection="1">
      <alignment horizontal="center"/>
      <protection hidden="1"/>
    </xf>
    <xf numFmtId="0" fontId="8" fillId="2" borderId="1" xfId="4" applyFont="1" applyFill="1" applyBorder="1" applyProtection="1">
      <protection hidden="1"/>
    </xf>
    <xf numFmtId="0" fontId="8" fillId="3" borderId="1" xfId="4" applyFont="1" applyFill="1" applyBorder="1" applyProtection="1">
      <protection hidden="1"/>
    </xf>
    <xf numFmtId="3" fontId="4" fillId="3" borderId="5" xfId="4" applyNumberFormat="1" applyFont="1" applyFill="1" applyBorder="1" applyProtection="1">
      <protection hidden="1"/>
    </xf>
    <xf numFmtId="2" fontId="4" fillId="3" borderId="5" xfId="4" applyNumberFormat="1" applyFont="1" applyFill="1" applyBorder="1" applyProtection="1">
      <protection hidden="1"/>
    </xf>
    <xf numFmtId="3" fontId="4" fillId="3" borderId="7" xfId="4" applyNumberFormat="1" applyFont="1" applyFill="1" applyBorder="1" applyProtection="1">
      <protection hidden="1"/>
    </xf>
    <xf numFmtId="0" fontId="4" fillId="3" borderId="7" xfId="4" applyFont="1" applyFill="1" applyBorder="1" applyProtection="1">
      <protection hidden="1"/>
    </xf>
    <xf numFmtId="0" fontId="4" fillId="3" borderId="8" xfId="4" applyFont="1" applyFill="1" applyBorder="1" applyProtection="1">
      <protection hidden="1"/>
    </xf>
    <xf numFmtId="3" fontId="4" fillId="3" borderId="4" xfId="4" applyNumberFormat="1" applyFont="1" applyFill="1" applyBorder="1" applyAlignment="1" applyProtection="1">
      <alignment horizontal="center"/>
      <protection hidden="1"/>
    </xf>
    <xf numFmtId="3" fontId="4" fillId="3" borderId="1" xfId="4" applyNumberFormat="1" applyFont="1" applyFill="1" applyBorder="1" applyAlignment="1" applyProtection="1">
      <alignment horizontal="center"/>
      <protection hidden="1"/>
    </xf>
    <xf numFmtId="0" fontId="4" fillId="3" borderId="1" xfId="4" applyFont="1" applyFill="1" applyBorder="1" applyAlignment="1" applyProtection="1">
      <alignment horizontal="center"/>
      <protection hidden="1"/>
    </xf>
    <xf numFmtId="3" fontId="4" fillId="3" borderId="4" xfId="4" applyNumberFormat="1" applyFont="1" applyFill="1" applyBorder="1" applyAlignment="1" applyProtection="1">
      <alignment horizontal="right"/>
      <protection hidden="1"/>
    </xf>
    <xf numFmtId="3" fontId="4" fillId="3" borderId="1" xfId="5" applyNumberFormat="1" applyFont="1" applyFill="1" applyBorder="1" applyProtection="1">
      <protection hidden="1"/>
    </xf>
    <xf numFmtId="0" fontId="4" fillId="3" borderId="3" xfId="4" applyFont="1" applyFill="1" applyBorder="1" applyAlignment="1" applyProtection="1">
      <alignment horizontal="center"/>
      <protection hidden="1"/>
    </xf>
    <xf numFmtId="3" fontId="4" fillId="3" borderId="4" xfId="4" applyNumberFormat="1" applyFont="1" applyFill="1" applyBorder="1" applyProtection="1">
      <protection hidden="1"/>
    </xf>
    <xf numFmtId="3" fontId="4" fillId="3" borderId="1" xfId="4" applyNumberFormat="1" applyFont="1" applyFill="1" applyBorder="1" applyProtection="1">
      <protection hidden="1"/>
    </xf>
    <xf numFmtId="0" fontId="8" fillId="2" borderId="4" xfId="4" applyFont="1" applyFill="1" applyBorder="1" applyProtection="1">
      <protection hidden="1"/>
    </xf>
    <xf numFmtId="3" fontId="8" fillId="3" borderId="1" xfId="4" applyNumberFormat="1" applyFont="1" applyFill="1" applyBorder="1" applyProtection="1">
      <protection hidden="1"/>
    </xf>
    <xf numFmtId="3" fontId="8" fillId="2" borderId="5" xfId="5" applyNumberFormat="1" applyFont="1" applyFill="1" applyBorder="1" applyAlignment="1" applyProtection="1">
      <alignment horizontal="center"/>
      <protection locked="0"/>
    </xf>
    <xf numFmtId="0" fontId="8" fillId="2" borderId="2" xfId="4" applyFont="1" applyFill="1" applyBorder="1" applyAlignment="1" applyProtection="1">
      <alignment horizontal="center"/>
      <protection hidden="1"/>
    </xf>
    <xf numFmtId="4" fontId="8" fillId="2" borderId="1" xfId="4" applyNumberFormat="1" applyFont="1" applyFill="1" applyBorder="1" applyAlignment="1" applyProtection="1">
      <alignment horizontal="center"/>
      <protection hidden="1"/>
    </xf>
    <xf numFmtId="0" fontId="8" fillId="3" borderId="4" xfId="4" applyFont="1" applyFill="1" applyBorder="1" applyAlignment="1" applyProtection="1">
      <alignment horizontal="center"/>
      <protection hidden="1"/>
    </xf>
    <xf numFmtId="0" fontId="8" fillId="3" borderId="1" xfId="4" applyFont="1" applyFill="1" applyBorder="1" applyAlignment="1" applyProtection="1">
      <alignment horizontal="center"/>
      <protection hidden="1"/>
    </xf>
    <xf numFmtId="0" fontId="8" fillId="3" borderId="3" xfId="4" applyFont="1" applyFill="1" applyBorder="1" applyAlignment="1" applyProtection="1">
      <alignment horizontal="center"/>
      <protection hidden="1"/>
    </xf>
    <xf numFmtId="3" fontId="8" fillId="3" borderId="4" xfId="4" applyNumberFormat="1" applyFont="1" applyFill="1" applyBorder="1" applyAlignment="1" applyProtection="1">
      <alignment horizontal="right"/>
      <protection hidden="1"/>
    </xf>
    <xf numFmtId="0" fontId="4" fillId="2" borderId="0" xfId="4" applyFont="1" applyFill="1" applyAlignment="1" applyProtection="1">
      <alignment wrapText="1"/>
      <protection hidden="1"/>
    </xf>
    <xf numFmtId="2" fontId="4" fillId="2" borderId="0" xfId="4" applyNumberFormat="1" applyFont="1" applyFill="1" applyAlignment="1" applyProtection="1">
      <alignment wrapText="1"/>
      <protection hidden="1"/>
    </xf>
    <xf numFmtId="0" fontId="8" fillId="2" borderId="0" xfId="4" applyFont="1" applyFill="1" applyProtection="1">
      <protection hidden="1"/>
    </xf>
    <xf numFmtId="0" fontId="2" fillId="2" borderId="0" xfId="4" applyFill="1" applyProtection="1">
      <protection hidden="1"/>
    </xf>
    <xf numFmtId="2" fontId="8" fillId="2" borderId="0" xfId="4" applyNumberFormat="1" applyFont="1" applyFill="1" applyProtection="1">
      <protection hidden="1"/>
    </xf>
    <xf numFmtId="2" fontId="2" fillId="2" borderId="0" xfId="4" applyNumberFormat="1" applyFill="1" applyProtection="1">
      <protection hidden="1"/>
    </xf>
    <xf numFmtId="0" fontId="11" fillId="2" borderId="0" xfId="4" applyFont="1" applyFill="1" applyAlignment="1" applyProtection="1">
      <alignment wrapText="1"/>
      <protection hidden="1"/>
    </xf>
    <xf numFmtId="0" fontId="12" fillId="2" borderId="0" xfId="4" applyFont="1" applyFill="1" applyProtection="1">
      <protection locked="0"/>
    </xf>
    <xf numFmtId="0" fontId="2" fillId="2" borderId="0" xfId="4" applyFill="1" applyProtection="1">
      <protection locked="0"/>
    </xf>
    <xf numFmtId="0" fontId="12" fillId="2" borderId="0" xfId="4" applyFont="1" applyFill="1" applyAlignment="1" applyProtection="1">
      <alignment horizontal="left"/>
      <protection locked="0"/>
    </xf>
    <xf numFmtId="0" fontId="11" fillId="2" borderId="0" xfId="4" applyFont="1" applyFill="1" applyAlignment="1" applyProtection="1">
      <alignment wrapText="1"/>
      <protection locked="0"/>
    </xf>
    <xf numFmtId="0" fontId="2" fillId="2" borderId="0" xfId="4" applyFill="1"/>
    <xf numFmtId="0" fontId="13" fillId="2" borderId="0" xfId="5" applyFont="1" applyFill="1" applyAlignment="1" applyProtection="1">
      <alignment vertical="center"/>
      <protection locked="0"/>
    </xf>
    <xf numFmtId="0" fontId="13" fillId="2" borderId="0" xfId="5" applyFont="1" applyFill="1" applyAlignment="1" applyProtection="1">
      <alignment vertical="center" wrapText="1"/>
      <protection locked="0"/>
    </xf>
    <xf numFmtId="167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0" xfId="5" applyNumberFormat="1" applyFont="1" applyFill="1" applyAlignment="1" applyProtection="1">
      <alignment vertical="center" wrapText="1"/>
      <protection locked="0"/>
    </xf>
    <xf numFmtId="0" fontId="7" fillId="2" borderId="0" xfId="5" applyFont="1" applyFill="1" applyAlignment="1">
      <alignment vertical="center" wrapText="1"/>
    </xf>
    <xf numFmtId="0" fontId="13" fillId="2" borderId="0" xfId="5" applyFont="1" applyFill="1" applyAlignment="1">
      <alignment vertical="center" wrapText="1"/>
    </xf>
    <xf numFmtId="0" fontId="13" fillId="2" borderId="0" xfId="5" applyFont="1" applyFill="1" applyAlignment="1">
      <alignment vertical="center"/>
    </xf>
    <xf numFmtId="167" fontId="17" fillId="2" borderId="0" xfId="1" applyNumberFormat="1" applyFont="1" applyFill="1" applyBorder="1" applyAlignment="1" applyProtection="1">
      <alignment vertical="center" wrapText="1"/>
    </xf>
    <xf numFmtId="167" fontId="17" fillId="2" borderId="0" xfId="1" applyNumberFormat="1" applyFont="1" applyFill="1" applyBorder="1" applyAlignment="1" applyProtection="1">
      <alignment horizontal="center" vertical="center"/>
    </xf>
    <xf numFmtId="167" fontId="12" fillId="2" borderId="0" xfId="1" applyNumberFormat="1" applyFont="1" applyFill="1" applyBorder="1" applyAlignment="1" applyProtection="1">
      <alignment vertical="center" wrapText="1"/>
    </xf>
    <xf numFmtId="0" fontId="18" fillId="2" borderId="0" xfId="5" applyFont="1" applyFill="1" applyAlignment="1">
      <alignment vertical="center"/>
    </xf>
    <xf numFmtId="0" fontId="19" fillId="2" borderId="0" xfId="5" applyFont="1" applyFill="1" applyAlignment="1">
      <alignment vertical="center" wrapText="1"/>
    </xf>
    <xf numFmtId="0" fontId="19" fillId="2" borderId="0" xfId="5" applyFont="1" applyFill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6" fillId="2" borderId="0" xfId="5" applyFont="1" applyFill="1" applyAlignment="1">
      <alignment vertical="center" wrapText="1"/>
    </xf>
    <xf numFmtId="0" fontId="7" fillId="2" borderId="0" xfId="5" applyFont="1" applyFill="1" applyAlignment="1" applyProtection="1">
      <alignment vertical="center" wrapText="1"/>
      <protection locked="0"/>
    </xf>
    <xf numFmtId="0" fontId="7" fillId="2" borderId="0" xfId="5" applyFont="1" applyFill="1" applyAlignment="1" applyProtection="1">
      <alignment horizontal="left" vertical="center"/>
      <protection locked="0"/>
    </xf>
    <xf numFmtId="0" fontId="7" fillId="2" borderId="9" xfId="5" applyFont="1" applyFill="1" applyBorder="1" applyAlignment="1">
      <alignment horizontal="center" vertical="center" wrapText="1"/>
    </xf>
    <xf numFmtId="0" fontId="14" fillId="2" borderId="10" xfId="5" applyFont="1" applyFill="1" applyBorder="1" applyAlignment="1">
      <alignment vertical="center" wrapText="1"/>
    </xf>
    <xf numFmtId="0" fontId="13" fillId="2" borderId="10" xfId="5" applyFont="1" applyFill="1" applyBorder="1" applyAlignment="1" applyProtection="1">
      <alignment vertical="center" wrapText="1"/>
      <protection locked="0"/>
    </xf>
    <xf numFmtId="0" fontId="14" fillId="2" borderId="11" xfId="5" applyFont="1" applyFill="1" applyBorder="1" applyAlignment="1">
      <alignment vertical="center" wrapText="1"/>
    </xf>
    <xf numFmtId="0" fontId="7" fillId="2" borderId="12" xfId="5" applyFont="1" applyFill="1" applyBorder="1" applyAlignment="1">
      <alignment vertical="center"/>
    </xf>
    <xf numFmtId="0" fontId="7" fillId="2" borderId="10" xfId="5" applyFont="1" applyFill="1" applyBorder="1" applyAlignment="1">
      <alignment vertical="center" wrapText="1"/>
    </xf>
    <xf numFmtId="0" fontId="7" fillId="2" borderId="11" xfId="5" applyFont="1" applyFill="1" applyBorder="1" applyAlignment="1">
      <alignment vertical="center" wrapText="1"/>
    </xf>
    <xf numFmtId="0" fontId="13" fillId="2" borderId="9" xfId="5" applyFont="1" applyFill="1" applyBorder="1" applyAlignment="1">
      <alignment vertical="center" wrapText="1"/>
    </xf>
    <xf numFmtId="10" fontId="4" fillId="2" borderId="9" xfId="7" applyNumberFormat="1" applyFont="1" applyFill="1" applyBorder="1" applyAlignment="1" applyProtection="1">
      <alignment horizontal="center" vertical="center" wrapText="1"/>
    </xf>
    <xf numFmtId="0" fontId="13" fillId="2" borderId="9" xfId="5" applyFont="1" applyFill="1" applyBorder="1" applyAlignment="1" applyProtection="1">
      <alignment vertical="center" wrapText="1"/>
      <protection locked="0"/>
    </xf>
    <xf numFmtId="0" fontId="13" fillId="2" borderId="11" xfId="5" applyFont="1" applyFill="1" applyBorder="1" applyAlignment="1">
      <alignment vertical="center" wrapText="1"/>
    </xf>
    <xf numFmtId="167" fontId="4" fillId="2" borderId="9" xfId="1" applyNumberFormat="1" applyFont="1" applyFill="1" applyBorder="1" applyAlignment="1" applyProtection="1">
      <alignment horizontal="center" vertical="center" wrapText="1"/>
    </xf>
    <xf numFmtId="0" fontId="13" fillId="2" borderId="9" xfId="5" applyFont="1" applyFill="1" applyBorder="1" applyAlignment="1">
      <alignment horizontal="justify" vertical="center" wrapText="1"/>
    </xf>
    <xf numFmtId="164" fontId="4" fillId="2" borderId="9" xfId="1" applyFont="1" applyFill="1" applyBorder="1" applyAlignment="1" applyProtection="1">
      <alignment horizontal="center" vertical="center" wrapText="1"/>
    </xf>
    <xf numFmtId="0" fontId="13" fillId="2" borderId="9" xfId="5" applyFont="1" applyFill="1" applyBorder="1" applyAlignment="1" applyProtection="1">
      <alignment horizontal="left" vertical="center" wrapText="1"/>
      <protection locked="0"/>
    </xf>
    <xf numFmtId="0" fontId="13" fillId="2" borderId="9" xfId="5" applyFont="1" applyFill="1" applyBorder="1" applyAlignment="1" applyProtection="1">
      <alignment horizontal="justify" vertical="center" wrapText="1"/>
      <protection locked="0"/>
    </xf>
    <xf numFmtId="0" fontId="13" fillId="2" borderId="12" xfId="5" applyFont="1" applyFill="1" applyBorder="1" applyAlignment="1" applyProtection="1">
      <alignment vertical="center" wrapText="1"/>
      <protection locked="0"/>
    </xf>
    <xf numFmtId="0" fontId="13" fillId="2" borderId="10" xfId="5" applyFont="1" applyFill="1" applyBorder="1" applyAlignment="1">
      <alignment vertical="center" wrapText="1"/>
    </xf>
    <xf numFmtId="0" fontId="13" fillId="2" borderId="9" xfId="5" applyFont="1" applyFill="1" applyBorder="1" applyAlignment="1">
      <alignment horizontal="left" vertical="center"/>
    </xf>
    <xf numFmtId="0" fontId="13" fillId="2" borderId="9" xfId="5" applyFont="1" applyFill="1" applyBorder="1" applyAlignment="1">
      <alignment horizontal="left" vertical="center" wrapText="1"/>
    </xf>
    <xf numFmtId="0" fontId="13" fillId="2" borderId="12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 wrapText="1"/>
    </xf>
    <xf numFmtId="0" fontId="14" fillId="2" borderId="9" xfId="5" applyFont="1" applyFill="1" applyBorder="1" applyAlignment="1">
      <alignment horizontal="left" vertical="center" wrapText="1"/>
    </xf>
    <xf numFmtId="0" fontId="13" fillId="2" borderId="9" xfId="5" applyFont="1" applyFill="1" applyBorder="1" applyAlignment="1" applyProtection="1">
      <alignment horizontal="center" vertical="center" wrapText="1"/>
      <protection locked="0"/>
    </xf>
    <xf numFmtId="165" fontId="7" fillId="2" borderId="10" xfId="2" applyFont="1" applyFill="1" applyBorder="1" applyAlignment="1" applyProtection="1">
      <alignment vertical="center" wrapText="1"/>
    </xf>
    <xf numFmtId="165" fontId="13" fillId="2" borderId="10" xfId="2" applyFont="1" applyFill="1" applyBorder="1" applyAlignment="1" applyProtection="1">
      <alignment vertical="center" wrapText="1"/>
      <protection locked="0"/>
    </xf>
    <xf numFmtId="165" fontId="7" fillId="2" borderId="11" xfId="2" applyFont="1" applyFill="1" applyBorder="1" applyAlignment="1" applyProtection="1">
      <alignment vertical="center" wrapText="1"/>
    </xf>
    <xf numFmtId="0" fontId="3" fillId="2" borderId="0" xfId="6" applyFill="1"/>
    <xf numFmtId="14" fontId="4" fillId="2" borderId="0" xfId="4" applyNumberFormat="1" applyFont="1" applyFill="1" applyProtection="1">
      <protection locked="0"/>
    </xf>
    <xf numFmtId="4" fontId="8" fillId="0" borderId="5" xfId="5" applyNumberFormat="1" applyFont="1" applyBorder="1" applyAlignment="1" applyProtection="1">
      <alignment horizontal="center"/>
      <protection locked="0"/>
    </xf>
    <xf numFmtId="3" fontId="4" fillId="0" borderId="4" xfId="5" applyNumberFormat="1" applyFont="1" applyBorder="1" applyAlignment="1" applyProtection="1">
      <alignment horizontal="center"/>
      <protection locked="0"/>
    </xf>
    <xf numFmtId="3" fontId="4" fillId="0" borderId="1" xfId="5" applyNumberFormat="1" applyFont="1" applyBorder="1" applyAlignment="1" applyProtection="1">
      <alignment horizontal="center"/>
      <protection locked="0"/>
    </xf>
    <xf numFmtId="3" fontId="4" fillId="0" borderId="3" xfId="5" applyNumberFormat="1" applyFont="1" applyBorder="1" applyAlignment="1" applyProtection="1">
      <alignment horizontal="center"/>
      <protection locked="0"/>
    </xf>
    <xf numFmtId="0" fontId="19" fillId="2" borderId="0" xfId="5" applyFont="1" applyFill="1"/>
    <xf numFmtId="0" fontId="19" fillId="2" borderId="0" xfId="5" applyFont="1" applyFill="1" applyAlignment="1">
      <alignment wrapText="1"/>
    </xf>
    <xf numFmtId="0" fontId="19" fillId="2" borderId="0" xfId="5" applyFont="1" applyFill="1" applyAlignment="1">
      <alignment horizontal="center" wrapText="1"/>
    </xf>
    <xf numFmtId="0" fontId="18" fillId="2" borderId="0" xfId="5" applyFont="1" applyFill="1"/>
    <xf numFmtId="0" fontId="18" fillId="2" borderId="0" xfId="5" applyFont="1" applyFill="1" applyProtection="1">
      <protection locked="0"/>
    </xf>
    <xf numFmtId="166" fontId="18" fillId="2" borderId="0" xfId="5" applyNumberFormat="1" applyFont="1" applyFill="1" applyAlignment="1">
      <alignment vertical="center"/>
    </xf>
    <xf numFmtId="166" fontId="18" fillId="2" borderId="0" xfId="5" applyNumberFormat="1" applyFont="1" applyFill="1" applyAlignment="1">
      <alignment vertical="center" wrapText="1"/>
    </xf>
    <xf numFmtId="166" fontId="18" fillId="2" borderId="13" xfId="5" applyNumberFormat="1" applyFont="1" applyFill="1" applyBorder="1" applyAlignment="1">
      <alignment vertical="center"/>
    </xf>
    <xf numFmtId="166" fontId="18" fillId="2" borderId="0" xfId="5" applyNumberFormat="1" applyFont="1" applyFill="1" applyAlignment="1">
      <alignment horizontal="center" vertical="center" wrapText="1"/>
    </xf>
    <xf numFmtId="166" fontId="18" fillId="2" borderId="13" xfId="5" applyNumberFormat="1" applyFont="1" applyFill="1" applyBorder="1" applyAlignment="1">
      <alignment vertical="center" wrapText="1"/>
    </xf>
    <xf numFmtId="0" fontId="18" fillId="2" borderId="0" xfId="5" applyFont="1" applyFill="1" applyAlignment="1" applyProtection="1">
      <alignment vertical="center"/>
      <protection locked="0"/>
    </xf>
    <xf numFmtId="0" fontId="19" fillId="2" borderId="14" xfId="5" applyFont="1" applyFill="1" applyBorder="1" applyAlignment="1">
      <alignment vertical="center" wrapText="1"/>
    </xf>
    <xf numFmtId="0" fontId="19" fillId="4" borderId="9" xfId="5" applyFont="1" applyFill="1" applyBorder="1" applyAlignment="1">
      <alignment horizontal="center" vertical="center" wrapText="1"/>
    </xf>
    <xf numFmtId="0" fontId="19" fillId="5" borderId="9" xfId="5" applyFont="1" applyFill="1" applyBorder="1" applyAlignment="1">
      <alignment horizontal="center" vertical="center" wrapText="1"/>
    </xf>
    <xf numFmtId="0" fontId="19" fillId="6" borderId="9" xfId="5" applyFont="1" applyFill="1" applyBorder="1" applyAlignment="1">
      <alignment horizontal="center" vertical="center" wrapText="1"/>
    </xf>
    <xf numFmtId="0" fontId="19" fillId="7" borderId="9" xfId="5" applyFont="1" applyFill="1" applyBorder="1" applyAlignment="1">
      <alignment horizontal="center" vertical="center" wrapText="1"/>
    </xf>
    <xf numFmtId="0" fontId="19" fillId="2" borderId="15" xfId="5" applyFont="1" applyFill="1" applyBorder="1" applyAlignment="1">
      <alignment vertical="center"/>
    </xf>
    <xf numFmtId="0" fontId="19" fillId="2" borderId="15" xfId="5" applyFont="1" applyFill="1" applyBorder="1" applyAlignment="1">
      <alignment vertical="center" wrapText="1"/>
    </xf>
    <xf numFmtId="0" fontId="19" fillId="4" borderId="9" xfId="5" applyFont="1" applyFill="1" applyBorder="1" applyAlignment="1">
      <alignment horizontal="center" vertical="center"/>
    </xf>
    <xf numFmtId="0" fontId="19" fillId="5" borderId="9" xfId="5" applyFont="1" applyFill="1" applyBorder="1" applyAlignment="1">
      <alignment horizontal="center" vertical="center"/>
    </xf>
    <xf numFmtId="0" fontId="19" fillId="6" borderId="9" xfId="5" applyFont="1" applyFill="1" applyBorder="1" applyAlignment="1">
      <alignment horizontal="center" vertical="center"/>
    </xf>
    <xf numFmtId="0" fontId="19" fillId="7" borderId="9" xfId="5" applyFont="1" applyFill="1" applyBorder="1" applyAlignment="1">
      <alignment horizontal="center" vertical="center"/>
    </xf>
    <xf numFmtId="0" fontId="25" fillId="2" borderId="12" xfId="5" applyFont="1" applyFill="1" applyBorder="1" applyAlignment="1">
      <alignment vertical="center"/>
    </xf>
    <xf numFmtId="0" fontId="25" fillId="2" borderId="10" xfId="5" applyFont="1" applyFill="1" applyBorder="1" applyAlignment="1">
      <alignment vertical="center" wrapText="1"/>
    </xf>
    <xf numFmtId="0" fontId="25" fillId="2" borderId="10" xfId="5" applyFont="1" applyFill="1" applyBorder="1" applyAlignment="1">
      <alignment vertical="center"/>
    </xf>
    <xf numFmtId="0" fontId="25" fillId="2" borderId="10" xfId="5" applyFont="1" applyFill="1" applyBorder="1" applyAlignment="1">
      <alignment horizontal="center" vertical="center" wrapText="1"/>
    </xf>
    <xf numFmtId="0" fontId="25" fillId="2" borderId="11" xfId="5" applyFont="1" applyFill="1" applyBorder="1" applyAlignment="1">
      <alignment vertical="center"/>
    </xf>
    <xf numFmtId="0" fontId="19" fillId="2" borderId="12" xfId="5" applyFont="1" applyFill="1" applyBorder="1" applyAlignment="1">
      <alignment vertical="center"/>
    </xf>
    <xf numFmtId="0" fontId="19" fillId="2" borderId="10" xfId="5" applyFont="1" applyFill="1" applyBorder="1" applyAlignment="1">
      <alignment vertical="center" wrapText="1"/>
    </xf>
    <xf numFmtId="0" fontId="19" fillId="2" borderId="10" xfId="5" applyFont="1" applyFill="1" applyBorder="1" applyAlignment="1">
      <alignment vertical="center"/>
    </xf>
    <xf numFmtId="0" fontId="19" fillId="2" borderId="10" xfId="5" applyFont="1" applyFill="1" applyBorder="1" applyAlignment="1">
      <alignment horizontal="center" vertical="center" wrapText="1"/>
    </xf>
    <xf numFmtId="0" fontId="19" fillId="2" borderId="11" xfId="5" applyFont="1" applyFill="1" applyBorder="1" applyAlignment="1">
      <alignment vertical="center"/>
    </xf>
    <xf numFmtId="0" fontId="18" fillId="2" borderId="9" xfId="5" applyFont="1" applyFill="1" applyBorder="1" applyAlignment="1">
      <alignment horizontal="center" vertical="center"/>
    </xf>
    <xf numFmtId="0" fontId="18" fillId="2" borderId="9" xfId="5" applyFont="1" applyFill="1" applyBorder="1" applyAlignment="1">
      <alignment vertical="center" wrapText="1"/>
    </xf>
    <xf numFmtId="0" fontId="18" fillId="2" borderId="9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/>
    </xf>
    <xf numFmtId="164" fontId="18" fillId="2" borderId="9" xfId="1" applyFont="1" applyFill="1" applyBorder="1" applyAlignment="1" applyProtection="1">
      <alignment horizontal="center" vertical="center" wrapText="1"/>
    </xf>
    <xf numFmtId="10" fontId="18" fillId="2" borderId="9" xfId="5" applyNumberFormat="1" applyFont="1" applyFill="1" applyBorder="1" applyAlignment="1">
      <alignment horizontal="center" vertical="center" wrapText="1"/>
    </xf>
    <xf numFmtId="10" fontId="19" fillId="2" borderId="9" xfId="5" applyNumberFormat="1" applyFont="1" applyFill="1" applyBorder="1" applyAlignment="1">
      <alignment horizontal="center" vertical="center"/>
    </xf>
    <xf numFmtId="0" fontId="18" fillId="2" borderId="12" xfId="5" applyFont="1" applyFill="1" applyBorder="1" applyAlignment="1">
      <alignment horizontal="center" vertical="center"/>
    </xf>
    <xf numFmtId="0" fontId="18" fillId="2" borderId="10" xfId="5" applyFont="1" applyFill="1" applyBorder="1" applyAlignment="1">
      <alignment vertical="center" wrapText="1"/>
    </xf>
    <xf numFmtId="10" fontId="18" fillId="2" borderId="10" xfId="5" applyNumberFormat="1" applyFont="1" applyFill="1" applyBorder="1" applyAlignment="1">
      <alignment horizontal="center" vertical="center" wrapText="1"/>
    </xf>
    <xf numFmtId="10" fontId="19" fillId="2" borderId="10" xfId="5" applyNumberFormat="1" applyFont="1" applyFill="1" applyBorder="1" applyAlignment="1">
      <alignment horizontal="center" vertical="center"/>
    </xf>
    <xf numFmtId="164" fontId="18" fillId="2" borderId="10" xfId="1" applyFont="1" applyFill="1" applyBorder="1" applyAlignment="1" applyProtection="1">
      <alignment horizontal="center" vertical="center" wrapText="1"/>
    </xf>
    <xf numFmtId="0" fontId="19" fillId="2" borderId="10" xfId="5" applyFont="1" applyFill="1" applyBorder="1" applyAlignment="1">
      <alignment horizontal="center" vertical="center"/>
    </xf>
    <xf numFmtId="0" fontId="19" fillId="2" borderId="11" xfId="5" applyFont="1" applyFill="1" applyBorder="1" applyAlignment="1">
      <alignment horizontal="center" vertical="center"/>
    </xf>
    <xf numFmtId="10" fontId="18" fillId="2" borderId="9" xfId="5" applyNumberFormat="1" applyFont="1" applyFill="1" applyBorder="1" applyAlignment="1">
      <alignment horizontal="center" vertical="center"/>
    </xf>
    <xf numFmtId="10" fontId="18" fillId="2" borderId="9" xfId="7" applyNumberFormat="1" applyFont="1" applyFill="1" applyBorder="1" applyAlignment="1" applyProtection="1">
      <alignment horizontal="center" vertical="center"/>
    </xf>
    <xf numFmtId="0" fontId="18" fillId="2" borderId="14" xfId="5" applyFont="1" applyFill="1" applyBorder="1" applyAlignment="1">
      <alignment vertical="center" wrapText="1"/>
    </xf>
    <xf numFmtId="0" fontId="18" fillId="2" borderId="16" xfId="5" applyFont="1" applyFill="1" applyBorder="1" applyAlignment="1">
      <alignment vertical="center" wrapText="1"/>
    </xf>
    <xf numFmtId="0" fontId="18" fillId="2" borderId="10" xfId="5" applyFont="1" applyFill="1" applyBorder="1" applyAlignment="1">
      <alignment horizontal="center" vertical="center" wrapText="1"/>
    </xf>
    <xf numFmtId="0" fontId="18" fillId="2" borderId="10" xfId="5" applyFont="1" applyFill="1" applyBorder="1" applyAlignment="1">
      <alignment horizontal="center" vertical="center"/>
    </xf>
    <xf numFmtId="0" fontId="18" fillId="2" borderId="11" xfId="5" applyFont="1" applyFill="1" applyBorder="1" applyAlignment="1">
      <alignment horizontal="center" vertical="center"/>
    </xf>
    <xf numFmtId="0" fontId="18" fillId="2" borderId="9" xfId="5" applyFont="1" applyFill="1" applyBorder="1" applyAlignment="1">
      <alignment horizontal="justify" vertical="center" wrapText="1"/>
    </xf>
    <xf numFmtId="0" fontId="26" fillId="2" borderId="9" xfId="5" applyFont="1" applyFill="1" applyBorder="1" applyAlignment="1">
      <alignment horizontal="center" vertical="center"/>
    </xf>
    <xf numFmtId="9" fontId="26" fillId="2" borderId="9" xfId="5" applyNumberFormat="1" applyFont="1" applyFill="1" applyBorder="1" applyAlignment="1">
      <alignment horizontal="center" vertical="center"/>
    </xf>
    <xf numFmtId="9" fontId="18" fillId="2" borderId="9" xfId="5" applyNumberFormat="1" applyFont="1" applyFill="1" applyBorder="1" applyAlignment="1">
      <alignment horizontal="center" vertical="center"/>
    </xf>
    <xf numFmtId="9" fontId="18" fillId="2" borderId="11" xfId="5" applyNumberFormat="1" applyFont="1" applyFill="1" applyBorder="1" applyAlignment="1">
      <alignment horizontal="center" vertical="center"/>
    </xf>
    <xf numFmtId="0" fontId="18" fillId="2" borderId="0" xfId="5" applyFont="1" applyFill="1" applyAlignment="1" applyProtection="1">
      <alignment vertical="center" wrapText="1"/>
      <protection locked="0"/>
    </xf>
    <xf numFmtId="0" fontId="18" fillId="2" borderId="12" xfId="5" applyFont="1" applyFill="1" applyBorder="1" applyAlignment="1">
      <alignment horizontal="center" vertical="center" wrapText="1"/>
    </xf>
    <xf numFmtId="0" fontId="18" fillId="2" borderId="0" xfId="5" applyFont="1" applyFill="1" applyAlignment="1">
      <alignment horizontal="left" vertical="center"/>
    </xf>
    <xf numFmtId="0" fontId="18" fillId="2" borderId="0" xfId="5" applyFont="1" applyFill="1" applyAlignment="1" applyProtection="1">
      <alignment horizontal="left" vertical="center"/>
      <protection locked="0"/>
    </xf>
    <xf numFmtId="0" fontId="18" fillId="2" borderId="9" xfId="5" applyFont="1" applyFill="1" applyBorder="1" applyAlignment="1">
      <alignment horizontal="left" vertical="center" wrapText="1"/>
    </xf>
    <xf numFmtId="0" fontId="18" fillId="2" borderId="10" xfId="5" applyFont="1" applyFill="1" applyBorder="1" applyAlignment="1">
      <alignment horizontal="left" vertical="center" wrapText="1"/>
    </xf>
    <xf numFmtId="0" fontId="19" fillId="2" borderId="0" xfId="5" applyFont="1" applyFill="1" applyProtection="1">
      <protection locked="0"/>
    </xf>
    <xf numFmtId="0" fontId="18" fillId="8" borderId="9" xfId="5" applyFont="1" applyFill="1" applyBorder="1" applyAlignment="1">
      <alignment horizontal="center" vertical="center"/>
    </xf>
    <xf numFmtId="0" fontId="19" fillId="2" borderId="9" xfId="5" applyFont="1" applyFill="1" applyBorder="1" applyAlignment="1">
      <alignment horizontal="left" vertical="center"/>
    </xf>
    <xf numFmtId="0" fontId="18" fillId="2" borderId="11" xfId="5" applyFont="1" applyFill="1" applyBorder="1" applyAlignment="1">
      <alignment horizontal="center" vertical="center" wrapText="1"/>
    </xf>
    <xf numFmtId="0" fontId="18" fillId="2" borderId="0" xfId="5" applyFont="1" applyFill="1" applyAlignment="1">
      <alignment wrapText="1"/>
    </xf>
    <xf numFmtId="0" fontId="18" fillId="2" borderId="0" xfId="5" applyFont="1" applyFill="1" applyAlignment="1">
      <alignment horizontal="center" wrapText="1"/>
    </xf>
    <xf numFmtId="164" fontId="18" fillId="2" borderId="0" xfId="1" applyFont="1" applyFill="1" applyBorder="1" applyAlignment="1" applyProtection="1">
      <alignment wrapText="1"/>
    </xf>
    <xf numFmtId="164" fontId="18" fillId="2" borderId="0" xfId="1" applyFont="1" applyFill="1" applyBorder="1" applyAlignment="1" applyProtection="1"/>
    <xf numFmtId="0" fontId="18" fillId="2" borderId="0" xfId="5" applyFont="1" applyFill="1" applyAlignment="1" applyProtection="1">
      <alignment wrapText="1"/>
      <protection locked="0"/>
    </xf>
    <xf numFmtId="0" fontId="18" fillId="2" borderId="0" xfId="5" applyFont="1" applyFill="1" applyAlignment="1" applyProtection="1">
      <alignment horizontal="center" wrapText="1"/>
      <protection locked="0"/>
    </xf>
    <xf numFmtId="164" fontId="18" fillId="2" borderId="0" xfId="1" applyFont="1" applyFill="1" applyBorder="1" applyAlignment="1" applyProtection="1">
      <alignment wrapText="1"/>
      <protection locked="0"/>
    </xf>
    <xf numFmtId="164" fontId="18" fillId="2" borderId="0" xfId="1" applyFont="1" applyFill="1" applyBorder="1" applyAlignment="1" applyProtection="1">
      <protection locked="0"/>
    </xf>
    <xf numFmtId="0" fontId="18" fillId="2" borderId="0" xfId="5" applyFont="1" applyFill="1" applyAlignment="1" applyProtection="1">
      <alignment horizontal="left" vertical="center" wrapText="1"/>
      <protection locked="0"/>
    </xf>
    <xf numFmtId="0" fontId="18" fillId="2" borderId="0" xfId="5" applyFont="1" applyFill="1" applyAlignment="1" applyProtection="1">
      <alignment horizontal="center" vertical="center" wrapText="1"/>
      <protection locked="0"/>
    </xf>
    <xf numFmtId="164" fontId="18" fillId="2" borderId="0" xfId="1" applyFont="1" applyFill="1" applyBorder="1" applyAlignment="1" applyProtection="1">
      <alignment horizontal="left" vertical="center" wrapText="1"/>
      <protection locked="0"/>
    </xf>
    <xf numFmtId="0" fontId="18" fillId="2" borderId="0" xfId="5" applyFont="1" applyFill="1" applyAlignment="1" applyProtection="1">
      <alignment horizontal="left" wrapText="1"/>
      <protection locked="0"/>
    </xf>
    <xf numFmtId="0" fontId="18" fillId="2" borderId="0" xfId="5" applyFont="1" applyFill="1" applyAlignment="1" applyProtection="1">
      <alignment horizontal="left"/>
      <protection locked="0"/>
    </xf>
    <xf numFmtId="164" fontId="18" fillId="2" borderId="0" xfId="1" applyFont="1" applyFill="1" applyBorder="1" applyAlignment="1" applyProtection="1">
      <alignment horizontal="left" wrapText="1"/>
      <protection locked="0"/>
    </xf>
    <xf numFmtId="164" fontId="18" fillId="2" borderId="0" xfId="1" applyFont="1" applyFill="1" applyBorder="1" applyAlignment="1" applyProtection="1">
      <alignment horizontal="left"/>
      <protection locked="0"/>
    </xf>
    <xf numFmtId="167" fontId="18" fillId="2" borderId="9" xfId="1" applyNumberFormat="1" applyFont="1" applyFill="1" applyBorder="1" applyAlignment="1" applyProtection="1">
      <alignment horizontal="center" vertical="center" wrapText="1"/>
    </xf>
    <xf numFmtId="167" fontId="18" fillId="2" borderId="10" xfId="1" applyNumberFormat="1" applyFont="1" applyFill="1" applyBorder="1" applyAlignment="1" applyProtection="1">
      <alignment horizontal="center" vertical="center" wrapText="1"/>
    </xf>
    <xf numFmtId="167" fontId="19" fillId="2" borderId="10" xfId="5" applyNumberFormat="1" applyFont="1" applyFill="1" applyBorder="1" applyAlignment="1">
      <alignment horizontal="center" vertical="center" wrapText="1"/>
    </xf>
    <xf numFmtId="167" fontId="18" fillId="2" borderId="9" xfId="5" applyNumberFormat="1" applyFont="1" applyFill="1" applyBorder="1" applyAlignment="1">
      <alignment horizontal="center" vertical="center" wrapText="1"/>
    </xf>
    <xf numFmtId="167" fontId="18" fillId="2" borderId="10" xfId="5" applyNumberFormat="1" applyFont="1" applyFill="1" applyBorder="1" applyAlignment="1">
      <alignment horizontal="center" vertical="center" wrapText="1"/>
    </xf>
    <xf numFmtId="167" fontId="25" fillId="2" borderId="10" xfId="5" applyNumberFormat="1" applyFont="1" applyFill="1" applyBorder="1" applyAlignment="1">
      <alignment horizontal="center" vertical="center" wrapText="1"/>
    </xf>
    <xf numFmtId="167" fontId="19" fillId="2" borderId="10" xfId="5" applyNumberFormat="1" applyFont="1" applyFill="1" applyBorder="1" applyAlignment="1">
      <alignment vertical="center" wrapText="1"/>
    </xf>
    <xf numFmtId="167" fontId="25" fillId="2" borderId="10" xfId="5" applyNumberFormat="1" applyFont="1" applyFill="1" applyBorder="1" applyAlignment="1">
      <alignment vertical="center" wrapText="1"/>
    </xf>
    <xf numFmtId="167" fontId="4" fillId="2" borderId="10" xfId="1" applyNumberFormat="1" applyFont="1" applyFill="1" applyBorder="1" applyAlignment="1" applyProtection="1">
      <alignment horizontal="center" vertical="center" wrapText="1"/>
    </xf>
    <xf numFmtId="0" fontId="13" fillId="2" borderId="10" xfId="5" applyFont="1" applyFill="1" applyBorder="1" applyAlignment="1" applyProtection="1">
      <alignment horizontal="left" vertical="center" wrapText="1"/>
      <protection locked="0"/>
    </xf>
    <xf numFmtId="0" fontId="14" fillId="2" borderId="12" xfId="5" applyFont="1" applyFill="1" applyBorder="1" applyAlignment="1">
      <alignment horizontal="left" vertical="center"/>
    </xf>
    <xf numFmtId="0" fontId="7" fillId="2" borderId="12" xfId="5" applyFont="1" applyFill="1" applyBorder="1" applyAlignment="1">
      <alignment horizontal="left" vertical="center"/>
    </xf>
    <xf numFmtId="165" fontId="7" fillId="2" borderId="12" xfId="2" applyFont="1" applyFill="1" applyBorder="1" applyAlignment="1" applyProtection="1">
      <alignment horizontal="left" vertical="center"/>
    </xf>
    <xf numFmtId="0" fontId="7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6" fillId="2" borderId="0" xfId="5" applyFont="1" applyFill="1" applyAlignment="1">
      <alignment horizontal="left" vertical="center"/>
    </xf>
    <xf numFmtId="0" fontId="7" fillId="2" borderId="14" xfId="5" applyFont="1" applyFill="1" applyBorder="1" applyAlignment="1">
      <alignment horizontal="left" vertical="center"/>
    </xf>
    <xf numFmtId="0" fontId="7" fillId="2" borderId="15" xfId="5" applyFont="1" applyFill="1" applyBorder="1" applyAlignment="1">
      <alignment horizontal="left" vertical="center"/>
    </xf>
    <xf numFmtId="0" fontId="13" fillId="2" borderId="0" xfId="5" applyFont="1" applyFill="1" applyAlignment="1" applyProtection="1">
      <alignment horizontal="left" vertical="center"/>
      <protection locked="0"/>
    </xf>
    <xf numFmtId="0" fontId="13" fillId="12" borderId="9" xfId="5" applyFont="1" applyFill="1" applyBorder="1" applyAlignment="1">
      <alignment horizontal="left" vertical="center"/>
    </xf>
    <xf numFmtId="0" fontId="13" fillId="12" borderId="9" xfId="5" applyFont="1" applyFill="1" applyBorder="1" applyAlignment="1">
      <alignment horizontal="left" vertical="center" wrapText="1"/>
    </xf>
    <xf numFmtId="0" fontId="13" fillId="12" borderId="9" xfId="5" applyFont="1" applyFill="1" applyBorder="1" applyAlignment="1">
      <alignment vertical="center" wrapText="1"/>
    </xf>
    <xf numFmtId="0" fontId="13" fillId="2" borderId="10" xfId="5" applyFont="1" applyFill="1" applyBorder="1" applyAlignment="1">
      <alignment horizontal="left" vertical="center" wrapText="1"/>
    </xf>
    <xf numFmtId="0" fontId="18" fillId="12" borderId="9" xfId="5" applyFont="1" applyFill="1" applyBorder="1" applyAlignment="1">
      <alignment horizontal="center" vertical="center"/>
    </xf>
    <xf numFmtId="0" fontId="4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7" fillId="0" borderId="0" xfId="0" applyFont="1" applyProtection="1"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3" fontId="4" fillId="3" borderId="4" xfId="5" applyNumberFormat="1" applyFont="1" applyFill="1" applyBorder="1" applyProtection="1">
      <protection hidden="1"/>
    </xf>
    <xf numFmtId="3" fontId="4" fillId="13" borderId="1" xfId="5" applyNumberFormat="1" applyFont="1" applyFill="1" applyBorder="1" applyAlignment="1" applyProtection="1">
      <alignment horizontal="center"/>
      <protection locked="0"/>
    </xf>
    <xf numFmtId="167" fontId="4" fillId="0" borderId="9" xfId="1" applyNumberFormat="1" applyFont="1" applyFill="1" applyBorder="1" applyAlignment="1" applyProtection="1">
      <alignment horizontal="center" vertical="center" wrapText="1"/>
    </xf>
    <xf numFmtId="0" fontId="6" fillId="2" borderId="0" xfId="4" applyFont="1" applyFill="1" applyProtection="1">
      <protection hidden="1"/>
    </xf>
    <xf numFmtId="0" fontId="12" fillId="2" borderId="0" xfId="4" applyFont="1" applyFill="1" applyAlignment="1" applyProtection="1">
      <alignment horizontal="center" vertical="center"/>
      <protection locked="0"/>
    </xf>
    <xf numFmtId="0" fontId="12" fillId="2" borderId="17" xfId="4" applyFont="1" applyFill="1" applyBorder="1" applyAlignment="1" applyProtection="1">
      <alignment horizontal="center" vertical="center"/>
      <protection locked="0"/>
    </xf>
    <xf numFmtId="0" fontId="12" fillId="2" borderId="17" xfId="4" applyFont="1" applyFill="1" applyBorder="1" applyProtection="1">
      <protection locked="0"/>
    </xf>
    <xf numFmtId="0" fontId="4" fillId="2" borderId="17" xfId="4" applyFont="1" applyFill="1" applyBorder="1" applyProtection="1">
      <protection locked="0"/>
    </xf>
    <xf numFmtId="0" fontId="2" fillId="2" borderId="17" xfId="4" applyFill="1" applyBorder="1" applyProtection="1">
      <protection locked="0"/>
    </xf>
    <xf numFmtId="0" fontId="43" fillId="2" borderId="0" xfId="4" applyFont="1" applyFill="1" applyProtection="1">
      <protection hidden="1"/>
    </xf>
    <xf numFmtId="0" fontId="7" fillId="2" borderId="0" xfId="5" applyFont="1" applyFill="1" applyAlignment="1">
      <alignment horizontal="center" vertical="center" wrapText="1"/>
    </xf>
    <xf numFmtId="167" fontId="8" fillId="2" borderId="0" xfId="1" applyNumberFormat="1" applyFont="1" applyFill="1" applyBorder="1" applyAlignment="1" applyProtection="1">
      <alignment horizontal="center" vertical="center" wrapText="1"/>
    </xf>
    <xf numFmtId="2" fontId="8" fillId="2" borderId="0" xfId="5" applyNumberFormat="1" applyFont="1" applyFill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2" fontId="8" fillId="2" borderId="0" xfId="5" applyNumberFormat="1" applyFont="1" applyFill="1" applyAlignment="1">
      <alignment vertical="center" wrapText="1"/>
    </xf>
    <xf numFmtId="167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0" xfId="5" applyNumberFormat="1" applyFont="1" applyFill="1" applyAlignment="1">
      <alignment vertical="center" wrapText="1"/>
    </xf>
    <xf numFmtId="0" fontId="14" fillId="2" borderId="10" xfId="5" applyFont="1" applyFill="1" applyBorder="1" applyAlignment="1">
      <alignment horizontal="left" vertical="center" wrapText="1"/>
    </xf>
    <xf numFmtId="0" fontId="13" fillId="2" borderId="9" xfId="5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9" borderId="0" xfId="0" applyFill="1" applyAlignment="1">
      <alignment horizontal="left"/>
    </xf>
    <xf numFmtId="2" fontId="0" fillId="9" borderId="0" xfId="0" applyNumberFormat="1" applyFill="1" applyAlignment="1">
      <alignment horizontal="left"/>
    </xf>
    <xf numFmtId="0" fontId="0" fillId="0" borderId="0" xfId="0" applyAlignment="1">
      <alignment horizontal="left" indent="2"/>
    </xf>
    <xf numFmtId="2" fontId="0" fillId="0" borderId="0" xfId="0" applyNumberFormat="1"/>
    <xf numFmtId="14" fontId="0" fillId="9" borderId="0" xfId="0" applyNumberFormat="1" applyFill="1" applyAlignment="1">
      <alignment horizontal="left"/>
    </xf>
    <xf numFmtId="0" fontId="27" fillId="0" borderId="0" xfId="0" applyFont="1"/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 vertical="center" indent="2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vertical="center" indent="3"/>
    </xf>
    <xf numFmtId="0" fontId="27" fillId="0" borderId="0" xfId="0" applyFont="1" applyAlignment="1">
      <alignment horizontal="left"/>
    </xf>
    <xf numFmtId="0" fontId="27" fillId="0" borderId="0" xfId="0" applyFont="1" applyAlignment="1" applyProtection="1">
      <alignment horizontal="left" vertical="center" indent="1"/>
      <protection locked="0"/>
    </xf>
    <xf numFmtId="0" fontId="30" fillId="14" borderId="0" xfId="0" applyFont="1" applyFill="1" applyAlignment="1">
      <alignment vertical="center"/>
    </xf>
    <xf numFmtId="0" fontId="31" fillId="14" borderId="0" xfId="0" applyFont="1" applyFill="1"/>
    <xf numFmtId="0" fontId="31" fillId="14" borderId="0" xfId="0" applyFont="1" applyFill="1" applyAlignment="1">
      <alignment vertical="center"/>
    </xf>
    <xf numFmtId="0" fontId="31" fillId="14" borderId="0" xfId="0" applyFont="1" applyFill="1" applyAlignment="1">
      <alignment horizontal="left" vertical="center" indent="2"/>
    </xf>
    <xf numFmtId="0" fontId="31" fillId="14" borderId="0" xfId="0" applyFont="1" applyFill="1" applyAlignment="1">
      <alignment horizontal="left" vertical="center" indent="6"/>
    </xf>
    <xf numFmtId="0" fontId="0" fillId="14" borderId="0" xfId="0" applyFill="1"/>
    <xf numFmtId="0" fontId="31" fillId="14" borderId="0" xfId="0" applyFont="1" applyFill="1" applyAlignment="1">
      <alignment horizontal="left" vertical="center" indent="4"/>
    </xf>
    <xf numFmtId="0" fontId="34" fillId="14" borderId="0" xfId="0" applyFont="1" applyFill="1" applyAlignment="1">
      <alignment horizontal="left" vertical="center" indent="4"/>
    </xf>
    <xf numFmtId="0" fontId="34" fillId="14" borderId="0" xfId="0" applyFont="1" applyFill="1"/>
    <xf numFmtId="0" fontId="35" fillId="14" borderId="0" xfId="0" applyFont="1" applyFill="1"/>
    <xf numFmtId="0" fontId="44" fillId="14" borderId="0" xfId="0" applyFont="1" applyFill="1" applyAlignment="1">
      <alignment horizontal="left" vertical="center" indent="4"/>
    </xf>
    <xf numFmtId="0" fontId="45" fillId="14" borderId="0" xfId="0" applyFont="1" applyFill="1" applyAlignment="1">
      <alignment horizontal="left" vertical="center" indent="4"/>
    </xf>
    <xf numFmtId="0" fontId="23" fillId="2" borderId="0" xfId="6" applyFont="1" applyFill="1" applyAlignment="1">
      <alignment horizontal="center"/>
    </xf>
    <xf numFmtId="0" fontId="23" fillId="2" borderId="18" xfId="6" applyFont="1" applyFill="1" applyBorder="1"/>
    <xf numFmtId="0" fontId="23" fillId="2" borderId="19" xfId="6" applyFont="1" applyFill="1" applyBorder="1"/>
    <xf numFmtId="0" fontId="23" fillId="2" borderId="20" xfId="6" applyFont="1" applyFill="1" applyBorder="1"/>
    <xf numFmtId="0" fontId="23" fillId="2" borderId="21" xfId="6" applyFont="1" applyFill="1" applyBorder="1"/>
    <xf numFmtId="0" fontId="23" fillId="2" borderId="22" xfId="6" applyFont="1" applyFill="1" applyBorder="1"/>
    <xf numFmtId="0" fontId="23" fillId="2" borderId="23" xfId="6" applyFont="1" applyFill="1" applyBorder="1"/>
    <xf numFmtId="0" fontId="13" fillId="2" borderId="24" xfId="6" applyFont="1" applyFill="1" applyBorder="1" applyAlignment="1">
      <alignment horizontal="center" vertical="center" wrapText="1"/>
    </xf>
    <xf numFmtId="0" fontId="13" fillId="2" borderId="25" xfId="6" applyFont="1" applyFill="1" applyBorder="1" applyAlignment="1">
      <alignment horizontal="left" vertical="center" wrapText="1"/>
    </xf>
    <xf numFmtId="2" fontId="13" fillId="2" borderId="10" xfId="6" applyNumberFormat="1" applyFont="1" applyFill="1" applyBorder="1" applyAlignment="1">
      <alignment horizontal="left" vertical="center" wrapText="1"/>
    </xf>
    <xf numFmtId="0" fontId="13" fillId="2" borderId="26" xfId="6" applyFont="1" applyFill="1" applyBorder="1" applyAlignment="1">
      <alignment horizontal="center" vertical="center" wrapText="1"/>
    </xf>
    <xf numFmtId="0" fontId="13" fillId="2" borderId="27" xfId="6" applyFont="1" applyFill="1" applyBorder="1" applyAlignment="1">
      <alignment horizontal="left" vertical="center" wrapText="1"/>
    </xf>
    <xf numFmtId="2" fontId="13" fillId="2" borderId="28" xfId="6" applyNumberFormat="1" applyFont="1" applyFill="1" applyBorder="1" applyAlignment="1">
      <alignment horizontal="left" vertical="center" wrapText="1"/>
    </xf>
    <xf numFmtId="0" fontId="24" fillId="2" borderId="0" xfId="6" applyFont="1" applyFill="1" applyProtection="1">
      <protection locked="0"/>
    </xf>
    <xf numFmtId="0" fontId="13" fillId="2" borderId="29" xfId="6" applyFont="1" applyFill="1" applyBorder="1" applyAlignment="1" applyProtection="1">
      <alignment horizontal="left" vertical="center" wrapText="1"/>
      <protection locked="0"/>
    </xf>
    <xf numFmtId="0" fontId="13" fillId="2" borderId="10" xfId="6" applyFont="1" applyFill="1" applyBorder="1" applyAlignment="1" applyProtection="1">
      <alignment horizontal="left" vertical="center" wrapText="1"/>
      <protection locked="0"/>
    </xf>
    <xf numFmtId="0" fontId="13" fillId="2" borderId="30" xfId="6" applyFont="1" applyFill="1" applyBorder="1" applyAlignment="1" applyProtection="1">
      <alignment horizontal="left" vertical="center" wrapText="1"/>
      <protection locked="0"/>
    </xf>
    <xf numFmtId="0" fontId="13" fillId="2" borderId="31" xfId="6" applyFont="1" applyFill="1" applyBorder="1" applyAlignment="1" applyProtection="1">
      <alignment horizontal="left" vertical="center" wrapText="1"/>
      <protection locked="0"/>
    </xf>
    <xf numFmtId="0" fontId="13" fillId="2" borderId="28" xfId="6" applyFont="1" applyFill="1" applyBorder="1" applyAlignment="1" applyProtection="1">
      <alignment horizontal="left" vertical="center" wrapText="1"/>
      <protection locked="0"/>
    </xf>
    <xf numFmtId="0" fontId="13" fillId="2" borderId="32" xfId="6" applyFont="1" applyFill="1" applyBorder="1" applyAlignment="1" applyProtection="1">
      <alignment horizontal="left" vertical="center" wrapText="1"/>
      <protection locked="0"/>
    </xf>
    <xf numFmtId="2" fontId="4" fillId="2" borderId="9" xfId="5" applyNumberFormat="1" applyFont="1" applyFill="1" applyBorder="1" applyAlignment="1">
      <alignment horizontal="center" vertical="center" wrapText="1"/>
    </xf>
    <xf numFmtId="2" fontId="4" fillId="10" borderId="9" xfId="5" applyNumberFormat="1" applyFont="1" applyFill="1" applyBorder="1" applyAlignment="1">
      <alignment horizontal="center" vertical="center" wrapText="1"/>
    </xf>
    <xf numFmtId="2" fontId="8" fillId="10" borderId="9" xfId="5" applyNumberFormat="1" applyFont="1" applyFill="1" applyBorder="1" applyAlignment="1">
      <alignment horizontal="center" vertical="center" wrapText="1"/>
    </xf>
    <xf numFmtId="2" fontId="4" fillId="4" borderId="9" xfId="5" applyNumberFormat="1" applyFont="1" applyFill="1" applyBorder="1" applyAlignment="1">
      <alignment horizontal="center" vertical="center" wrapText="1"/>
    </xf>
    <xf numFmtId="2" fontId="4" fillId="4" borderId="10" xfId="5" applyNumberFormat="1" applyFont="1" applyFill="1" applyBorder="1" applyAlignment="1">
      <alignment horizontal="center" vertical="center" wrapText="1"/>
    </xf>
    <xf numFmtId="2" fontId="21" fillId="11" borderId="9" xfId="5" applyNumberFormat="1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right" vertical="center" wrapText="1"/>
    </xf>
    <xf numFmtId="0" fontId="15" fillId="2" borderId="0" xfId="5" applyFont="1" applyFill="1" applyAlignment="1">
      <alignment horizontal="left" vertical="center" wrapText="1"/>
    </xf>
    <xf numFmtId="0" fontId="15" fillId="2" borderId="0" xfId="5" applyFont="1" applyFill="1" applyAlignment="1">
      <alignment horizontal="left" vertical="center"/>
    </xf>
    <xf numFmtId="167" fontId="22" fillId="2" borderId="0" xfId="1" applyNumberFormat="1" applyFont="1" applyFill="1" applyBorder="1" applyAlignment="1" applyProtection="1">
      <alignment horizontal="center" vertical="center" wrapText="1"/>
    </xf>
    <xf numFmtId="2" fontId="22" fillId="2" borderId="0" xfId="5" applyNumberFormat="1" applyFont="1" applyFill="1" applyAlignment="1">
      <alignment horizontal="left" vertical="center" wrapText="1"/>
    </xf>
    <xf numFmtId="0" fontId="13" fillId="2" borderId="0" xfId="5" applyFont="1" applyFill="1" applyAlignment="1">
      <alignment horizontal="left" vertical="center" wrapText="1"/>
    </xf>
    <xf numFmtId="0" fontId="15" fillId="2" borderId="0" xfId="5" applyFont="1" applyFill="1" applyAlignment="1">
      <alignment vertical="center" wrapText="1"/>
    </xf>
    <xf numFmtId="2" fontId="4" fillId="2" borderId="0" xfId="5" applyNumberFormat="1" applyFont="1" applyFill="1" applyAlignment="1">
      <alignment horizontal="left" vertical="center" wrapText="1"/>
    </xf>
    <xf numFmtId="0" fontId="7" fillId="2" borderId="14" xfId="5" applyFont="1" applyFill="1" applyBorder="1" applyAlignment="1">
      <alignment vertical="center" wrapText="1"/>
    </xf>
    <xf numFmtId="167" fontId="8" fillId="2" borderId="14" xfId="1" applyNumberFormat="1" applyFont="1" applyFill="1" applyBorder="1" applyAlignment="1" applyProtection="1">
      <alignment vertical="center" wrapText="1"/>
    </xf>
    <xf numFmtId="2" fontId="8" fillId="2" borderId="14" xfId="5" applyNumberFormat="1" applyFont="1" applyFill="1" applyBorder="1" applyAlignment="1">
      <alignment vertical="center" wrapText="1"/>
    </xf>
    <xf numFmtId="0" fontId="7" fillId="2" borderId="15" xfId="5" applyFont="1" applyFill="1" applyBorder="1" applyAlignment="1">
      <alignment vertical="center" wrapText="1"/>
    </xf>
    <xf numFmtId="167" fontId="8" fillId="2" borderId="15" xfId="1" applyNumberFormat="1" applyFont="1" applyFill="1" applyBorder="1" applyAlignment="1" applyProtection="1">
      <alignment vertical="center" wrapText="1"/>
    </xf>
    <xf numFmtId="2" fontId="8" fillId="2" borderId="15" xfId="5" applyNumberFormat="1" applyFont="1" applyFill="1" applyBorder="1" applyAlignment="1">
      <alignment vertical="center" wrapText="1"/>
    </xf>
    <xf numFmtId="2" fontId="4" fillId="2" borderId="9" xfId="5" applyNumberFormat="1" applyFont="1" applyFill="1" applyBorder="1" applyAlignment="1">
      <alignment vertical="center" wrapText="1"/>
    </xf>
    <xf numFmtId="0" fontId="7" fillId="2" borderId="9" xfId="5" applyFont="1" applyFill="1" applyBorder="1" applyAlignment="1">
      <alignment horizontal="right" vertical="center" wrapText="1"/>
    </xf>
    <xf numFmtId="164" fontId="8" fillId="2" borderId="9" xfId="1" applyFont="1" applyFill="1" applyBorder="1" applyAlignment="1" applyProtection="1">
      <alignment horizontal="center" vertical="center" wrapText="1"/>
    </xf>
    <xf numFmtId="2" fontId="8" fillId="2" borderId="9" xfId="5" applyNumberFormat="1" applyFont="1" applyFill="1" applyBorder="1" applyAlignment="1">
      <alignment vertical="center" wrapText="1"/>
    </xf>
    <xf numFmtId="0" fontId="13" fillId="2" borderId="0" xfId="5" applyFont="1" applyFill="1" applyAlignment="1">
      <alignment horizontal="center" vertical="center"/>
    </xf>
    <xf numFmtId="0" fontId="39" fillId="2" borderId="0" xfId="5" applyFont="1" applyFill="1" applyAlignment="1">
      <alignment vertical="center"/>
    </xf>
    <xf numFmtId="0" fontId="13" fillId="2" borderId="0" xfId="5" applyFont="1" applyFill="1" applyAlignment="1" applyProtection="1">
      <alignment vertical="center"/>
      <protection locked="0" hidden="1"/>
    </xf>
    <xf numFmtId="0" fontId="15" fillId="2" borderId="0" xfId="5" applyFont="1" applyFill="1" applyAlignment="1" applyProtection="1">
      <alignment vertical="center"/>
      <protection locked="0"/>
    </xf>
    <xf numFmtId="0" fontId="15" fillId="2" borderId="0" xfId="5" applyFont="1" applyFill="1" applyAlignment="1" applyProtection="1">
      <alignment vertical="center"/>
      <protection locked="0" hidden="1"/>
    </xf>
    <xf numFmtId="0" fontId="2" fillId="2" borderId="9" xfId="4" applyFill="1" applyBorder="1"/>
    <xf numFmtId="10" fontId="2" fillId="2" borderId="9" xfId="4" applyNumberFormat="1" applyFill="1" applyBorder="1" applyAlignment="1">
      <alignment horizontal="center" vertical="center"/>
    </xf>
    <xf numFmtId="2" fontId="2" fillId="2" borderId="9" xfId="4" applyNumberFormat="1" applyFill="1" applyBorder="1" applyAlignment="1">
      <alignment horizontal="center" vertical="center"/>
    </xf>
    <xf numFmtId="164" fontId="18" fillId="2" borderId="9" xfId="1" applyFont="1" applyFill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left" vertical="center" indent="1"/>
      <protection locked="0"/>
    </xf>
    <xf numFmtId="0" fontId="4" fillId="2" borderId="0" xfId="4" applyFont="1" applyFill="1"/>
    <xf numFmtId="2" fontId="4" fillId="2" borderId="0" xfId="4" applyNumberFormat="1" applyFont="1" applyFill="1"/>
    <xf numFmtId="0" fontId="8" fillId="2" borderId="0" xfId="4" applyFont="1" applyFill="1"/>
    <xf numFmtId="2" fontId="8" fillId="2" borderId="0" xfId="4" applyNumberFormat="1" applyFont="1" applyFill="1"/>
    <xf numFmtId="0" fontId="12" fillId="2" borderId="0" xfId="4" applyFont="1" applyFill="1"/>
    <xf numFmtId="2" fontId="12" fillId="2" borderId="0" xfId="4" applyNumberFormat="1" applyFont="1" applyFill="1"/>
    <xf numFmtId="0" fontId="12" fillId="2" borderId="0" xfId="4" applyFont="1" applyFill="1" applyAlignment="1">
      <alignment horizontal="left"/>
    </xf>
    <xf numFmtId="2" fontId="2" fillId="2" borderId="0" xfId="4" applyNumberFormat="1" applyFill="1"/>
    <xf numFmtId="0" fontId="11" fillId="2" borderId="0" xfId="4" applyFont="1" applyFill="1" applyAlignment="1">
      <alignment wrapText="1"/>
    </xf>
    <xf numFmtId="0" fontId="4" fillId="2" borderId="2" xfId="4" applyFont="1" applyFill="1" applyBorder="1" applyProtection="1">
      <protection locked="0" hidden="1"/>
    </xf>
    <xf numFmtId="0" fontId="4" fillId="2" borderId="6" xfId="4" applyFont="1" applyFill="1" applyBorder="1" applyProtection="1">
      <protection locked="0" hidden="1"/>
    </xf>
    <xf numFmtId="0" fontId="37" fillId="14" borderId="0" xfId="3" applyFont="1" applyFill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 indent="1"/>
      <protection locked="0"/>
    </xf>
    <xf numFmtId="0" fontId="4" fillId="2" borderId="0" xfId="4" applyFont="1" applyFill="1" applyAlignment="1" applyProtection="1">
      <alignment horizont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" fillId="2" borderId="0" xfId="4" applyFont="1" applyFill="1" applyAlignment="1">
      <alignment horizontal="center"/>
    </xf>
    <xf numFmtId="0" fontId="7" fillId="2" borderId="0" xfId="5" applyFont="1" applyFill="1" applyAlignment="1" applyProtection="1">
      <alignment horizontal="left" vertical="center" wrapText="1"/>
      <protection locked="0"/>
    </xf>
    <xf numFmtId="0" fontId="5" fillId="2" borderId="0" xfId="4" applyFont="1" applyFill="1" applyAlignment="1" applyProtection="1">
      <alignment horizontal="center"/>
      <protection hidden="1"/>
    </xf>
    <xf numFmtId="0" fontId="27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168" fontId="0" fillId="0" borderId="17" xfId="0" applyNumberFormat="1" applyBorder="1" applyProtection="1">
      <protection locked="0"/>
    </xf>
    <xf numFmtId="0" fontId="27" fillId="0" borderId="17" xfId="0" applyFont="1" applyBorder="1" applyAlignment="1" applyProtection="1">
      <alignment vertical="center"/>
      <protection locked="0"/>
    </xf>
    <xf numFmtId="14" fontId="27" fillId="0" borderId="17" xfId="0" applyNumberFormat="1" applyFont="1" applyBorder="1" applyAlignment="1" applyProtection="1">
      <alignment horizontal="left" vertical="center" indent="1"/>
      <protection locked="0"/>
    </xf>
    <xf numFmtId="0" fontId="27" fillId="0" borderId="17" xfId="0" applyFont="1" applyBorder="1" applyAlignment="1" applyProtection="1">
      <alignment horizontal="left" vertical="center" indent="1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8" fillId="0" borderId="0" xfId="0" applyFont="1" applyAlignment="1">
      <alignment wrapText="1"/>
    </xf>
    <xf numFmtId="168" fontId="0" fillId="0" borderId="17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8" fontId="27" fillId="0" borderId="17" xfId="0" applyNumberFormat="1" applyFont="1" applyBorder="1" applyAlignment="1" applyProtection="1">
      <alignment horizontal="center" vertical="center"/>
      <protection locked="0"/>
    </xf>
    <xf numFmtId="0" fontId="15" fillId="2" borderId="0" xfId="5" applyFont="1" applyFill="1" applyAlignment="1">
      <alignment horizontal="left" vertical="center" wrapText="1"/>
    </xf>
    <xf numFmtId="0" fontId="7" fillId="2" borderId="9" xfId="5" applyFont="1" applyFill="1" applyBorder="1" applyAlignment="1">
      <alignment horizontal="center" vertical="center" wrapText="1"/>
    </xf>
    <xf numFmtId="167" fontId="8" fillId="2" borderId="9" xfId="1" applyNumberFormat="1" applyFont="1" applyFill="1" applyBorder="1" applyAlignment="1" applyProtection="1">
      <alignment horizontal="center" vertical="center" wrapText="1"/>
    </xf>
    <xf numFmtId="2" fontId="8" fillId="2" borderId="9" xfId="5" applyNumberFormat="1" applyFont="1" applyFill="1" applyBorder="1" applyAlignment="1">
      <alignment horizontal="center" vertical="center" wrapText="1"/>
    </xf>
    <xf numFmtId="0" fontId="23" fillId="2" borderId="0" xfId="6" applyFont="1" applyFill="1" applyAlignment="1">
      <alignment horizontal="center"/>
    </xf>
  </cellXfs>
  <cellStyles count="8">
    <cellStyle name="Comma 2" xfId="1"/>
    <cellStyle name="Currency 2" xfId="2"/>
    <cellStyle name="Hyperlink" xfId="3" builtinId="8"/>
    <cellStyle name="Normal" xfId="0" builtinId="0"/>
    <cellStyle name="Normal 2" xfId="4"/>
    <cellStyle name="Normal 3" xfId="5"/>
    <cellStyle name="Normal 4" xfId="6"/>
    <cellStyle name="Percent 2" xfId="7"/>
  </cellStyles>
  <dxfs count="40"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DEADA"/>
      <rgbColor rgb="00DBEEF4"/>
      <rgbColor rgb="00660066"/>
      <rgbColor rgb="00FF8080"/>
      <rgbColor rgb="000066CC"/>
      <rgbColor rgb="00DDD9C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C3D69B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Agency Rating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APCPI!$B$106:$B$109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APCPI!$E$106:$E$109</c:f>
              <c:numCache>
                <c:formatCode>0.00</c:formatCode>
                <c:ptCount val="4"/>
                <c:pt idx="0">
                  <c:v>2.4545454545454546</c:v>
                </c:pt>
                <c:pt idx="1">
                  <c:v>2.875</c:v>
                </c:pt>
                <c:pt idx="2">
                  <c:v>2.6363636363636362</c:v>
                </c:pt>
                <c:pt idx="3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AE-44D1-80FD-521CBF02D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54656"/>
        <c:axId val="77256192"/>
      </c:radarChart>
      <c:catAx>
        <c:axId val="772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56192"/>
        <c:crosses val="autoZero"/>
        <c:auto val="0"/>
        <c:lblAlgn val="ctr"/>
        <c:lblOffset val="100"/>
        <c:noMultiLvlLbl val="0"/>
      </c:catAx>
      <c:valAx>
        <c:axId val="772561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7725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how to fill-up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how to fill-up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how to fill-up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ow to fill-up'!A1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how to fill-u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1105972</xdr:colOff>
      <xdr:row>53</xdr:row>
      <xdr:rowOff>84117</xdr:rowOff>
    </xdr:from>
    <xdr:to>
      <xdr:col>18</xdr:col>
      <xdr:colOff>947753</xdr:colOff>
      <xdr:row>59</xdr:row>
      <xdr:rowOff>20267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A837994-FE25-DC4B-50EC-CBCD55FF3054}"/>
            </a:ext>
          </a:extLst>
        </xdr:cNvPr>
        <xdr:cNvSpPr/>
      </xdr:nvSpPr>
      <xdr:spPr bwMode="auto">
        <a:xfrm>
          <a:off x="15775627" y="9990117"/>
          <a:ext cx="1216270" cy="871332"/>
        </a:xfrm>
        <a:prstGeom prst="lef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PH" sz="1100" b="1"/>
            <a:t>Back</a:t>
          </a:r>
          <a:r>
            <a:rPr lang="en-PH" sz="1100" b="1" baseline="0"/>
            <a:t> to</a:t>
          </a:r>
        </a:p>
        <a:p>
          <a:pPr algn="ctr"/>
          <a:r>
            <a:rPr lang="en-PH" sz="1100" b="1" baseline="0"/>
            <a:t>"how to fill up"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13154</xdr:colOff>
      <xdr:row>304</xdr:row>
      <xdr:rowOff>74384</xdr:rowOff>
    </xdr:from>
    <xdr:to>
      <xdr:col>15</xdr:col>
      <xdr:colOff>2944</xdr:colOff>
      <xdr:row>309</xdr:row>
      <xdr:rowOff>113083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5A9D6678-5398-72A6-5080-66413993A7D4}"/>
            </a:ext>
          </a:extLst>
        </xdr:cNvPr>
        <xdr:cNvSpPr/>
      </xdr:nvSpPr>
      <xdr:spPr bwMode="auto">
        <a:xfrm>
          <a:off x="6953250" y="54408159"/>
          <a:ext cx="1216270" cy="915866"/>
        </a:xfrm>
        <a:prstGeom prst="lef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PH" sz="1100" b="1"/>
            <a:t>Back</a:t>
          </a:r>
          <a:r>
            <a:rPr lang="en-PH" sz="1100" b="1" baseline="0"/>
            <a:t> to</a:t>
          </a:r>
        </a:p>
        <a:p>
          <a:pPr algn="ctr"/>
          <a:r>
            <a:rPr lang="en-PH" sz="1100" b="1" baseline="0"/>
            <a:t>"how to fill up"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24" name="AutoShape 1">
          <a:extLst>
            <a:ext uri="{FF2B5EF4-FFF2-40B4-BE49-F238E27FC236}">
              <a16:creationId xmlns:a16="http://schemas.microsoft.com/office/drawing/2014/main" xmlns="" id="{EAD1EF2F-4901-234B-2E77-2D58F47E18FE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25" name="AutoShape 1">
          <a:extLst>
            <a:ext uri="{FF2B5EF4-FFF2-40B4-BE49-F238E27FC236}">
              <a16:creationId xmlns:a16="http://schemas.microsoft.com/office/drawing/2014/main" xmlns="" id="{E34CFD5F-3F0B-1DC4-B781-2BE77B8940BA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26" name="AutoShape 1">
          <a:extLst>
            <a:ext uri="{FF2B5EF4-FFF2-40B4-BE49-F238E27FC236}">
              <a16:creationId xmlns:a16="http://schemas.microsoft.com/office/drawing/2014/main" xmlns="" id="{90B2F5D8-3676-19D0-C0A5-AB8E7F24C14B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27" name="AutoShape 1">
          <a:extLst>
            <a:ext uri="{FF2B5EF4-FFF2-40B4-BE49-F238E27FC236}">
              <a16:creationId xmlns:a16="http://schemas.microsoft.com/office/drawing/2014/main" xmlns="" id="{9118F55D-13F9-5FE0-2F7D-0661E9EC9B63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28" name="AutoShape 1">
          <a:extLst>
            <a:ext uri="{FF2B5EF4-FFF2-40B4-BE49-F238E27FC236}">
              <a16:creationId xmlns:a16="http://schemas.microsoft.com/office/drawing/2014/main" xmlns="" id="{9E11FA49-39AF-D67D-CCB5-CB9016DC4FF3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29" name="AutoShape 1">
          <a:extLst>
            <a:ext uri="{FF2B5EF4-FFF2-40B4-BE49-F238E27FC236}">
              <a16:creationId xmlns:a16="http://schemas.microsoft.com/office/drawing/2014/main" xmlns="" id="{95A39D9D-0DAC-9630-7761-A8F17D18E29B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0" name="AutoShape 1">
          <a:extLst>
            <a:ext uri="{FF2B5EF4-FFF2-40B4-BE49-F238E27FC236}">
              <a16:creationId xmlns:a16="http://schemas.microsoft.com/office/drawing/2014/main" xmlns="" id="{5B2AF1EA-7E6B-0DCE-651A-95CD65EF84EF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1" name="AutoShape 1">
          <a:extLst>
            <a:ext uri="{FF2B5EF4-FFF2-40B4-BE49-F238E27FC236}">
              <a16:creationId xmlns:a16="http://schemas.microsoft.com/office/drawing/2014/main" xmlns="" id="{F46C8296-AC7D-515A-8758-46F7C689BDD3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2" name="AutoShape 1">
          <a:extLst>
            <a:ext uri="{FF2B5EF4-FFF2-40B4-BE49-F238E27FC236}">
              <a16:creationId xmlns:a16="http://schemas.microsoft.com/office/drawing/2014/main" xmlns="" id="{4C329E70-4B9F-0E19-5025-DBACE962F9FF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3" name="AutoShape 1">
          <a:extLst>
            <a:ext uri="{FF2B5EF4-FFF2-40B4-BE49-F238E27FC236}">
              <a16:creationId xmlns:a16="http://schemas.microsoft.com/office/drawing/2014/main" xmlns="" id="{A1DC8316-479E-3955-260E-60D51B855F9E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4" name="AutoShape 1">
          <a:extLst>
            <a:ext uri="{FF2B5EF4-FFF2-40B4-BE49-F238E27FC236}">
              <a16:creationId xmlns:a16="http://schemas.microsoft.com/office/drawing/2014/main" xmlns="" id="{0AC893E7-5160-2905-8696-26A15025B377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5" name="AutoShape 1">
          <a:extLst>
            <a:ext uri="{FF2B5EF4-FFF2-40B4-BE49-F238E27FC236}">
              <a16:creationId xmlns:a16="http://schemas.microsoft.com/office/drawing/2014/main" xmlns="" id="{05D93082-8194-1567-0158-81BF8DF71CD3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6" name="AutoShape 1">
          <a:extLst>
            <a:ext uri="{FF2B5EF4-FFF2-40B4-BE49-F238E27FC236}">
              <a16:creationId xmlns:a16="http://schemas.microsoft.com/office/drawing/2014/main" xmlns="" id="{6F7F6D00-9953-538D-D731-CDAED6DBFC82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7" name="AutoShape 1">
          <a:extLst>
            <a:ext uri="{FF2B5EF4-FFF2-40B4-BE49-F238E27FC236}">
              <a16:creationId xmlns:a16="http://schemas.microsoft.com/office/drawing/2014/main" xmlns="" id="{EF90E6ED-63BE-FF5D-96A3-972E81FE679B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8" name="AutoShape 1">
          <a:extLst>
            <a:ext uri="{FF2B5EF4-FFF2-40B4-BE49-F238E27FC236}">
              <a16:creationId xmlns:a16="http://schemas.microsoft.com/office/drawing/2014/main" xmlns="" id="{2ADCEEFF-D347-06C9-E2F4-1D41A692FB4A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31750</xdr:colOff>
      <xdr:row>89</xdr:row>
      <xdr:rowOff>127000</xdr:rowOff>
    </xdr:from>
    <xdr:to>
      <xdr:col>0</xdr:col>
      <xdr:colOff>44450</xdr:colOff>
      <xdr:row>89</xdr:row>
      <xdr:rowOff>133350</xdr:rowOff>
    </xdr:to>
    <xdr:sp macro="" textlink="">
      <xdr:nvSpPr>
        <xdr:cNvPr id="3139" name="AutoShape 1">
          <a:extLst>
            <a:ext uri="{FF2B5EF4-FFF2-40B4-BE49-F238E27FC236}">
              <a16:creationId xmlns:a16="http://schemas.microsoft.com/office/drawing/2014/main" xmlns="" id="{B5BEF5CA-9547-1383-4386-1F2452A08E60}"/>
            </a:ext>
          </a:extLst>
        </xdr:cNvPr>
        <xdr:cNvSpPr>
          <a:spLocks noChangeArrowheads="1"/>
        </xdr:cNvSpPr>
      </xdr:nvSpPr>
      <xdr:spPr bwMode="auto">
        <a:xfrm>
          <a:off x="31750" y="23361650"/>
          <a:ext cx="12700" cy="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1146175</xdr:colOff>
      <xdr:row>0</xdr:row>
      <xdr:rowOff>35718</xdr:rowOff>
    </xdr:from>
    <xdr:to>
      <xdr:col>9</xdr:col>
      <xdr:colOff>2555344</xdr:colOff>
      <xdr:row>3</xdr:row>
      <xdr:rowOff>107156</xdr:rowOff>
    </xdr:to>
    <xdr:sp macro="" textlink="">
      <xdr:nvSpPr>
        <xdr:cNvPr id="19" name="Left Arrow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619A4EB-2354-D1A2-B774-B4979D4C0A6A}"/>
            </a:ext>
          </a:extLst>
        </xdr:cNvPr>
        <xdr:cNvSpPr/>
      </xdr:nvSpPr>
      <xdr:spPr bwMode="auto">
        <a:xfrm>
          <a:off x="13465969" y="35718"/>
          <a:ext cx="1345406" cy="678657"/>
        </a:xfrm>
        <a:prstGeom prst="lef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PH" sz="1050" b="1"/>
            <a:t>Back</a:t>
          </a:r>
          <a:r>
            <a:rPr lang="en-PH" sz="1050" b="1" baseline="0"/>
            <a:t> to</a:t>
          </a:r>
        </a:p>
        <a:p>
          <a:pPr algn="ctr"/>
          <a:r>
            <a:rPr lang="en-PH" sz="1050" b="1" baseline="0"/>
            <a:t>"how to fill up"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577850</xdr:colOff>
      <xdr:row>100</xdr:row>
      <xdr:rowOff>57150</xdr:rowOff>
    </xdr:from>
    <xdr:to>
      <xdr:col>7</xdr:col>
      <xdr:colOff>2241550</xdr:colOff>
      <xdr:row>109</xdr:row>
      <xdr:rowOff>146050</xdr:rowOff>
    </xdr:to>
    <xdr:graphicFrame macro="">
      <xdr:nvGraphicFramePr>
        <xdr:cNvPr id="4103" name="Chart 1">
          <a:extLst>
            <a:ext uri="{FF2B5EF4-FFF2-40B4-BE49-F238E27FC236}">
              <a16:creationId xmlns:a16="http://schemas.microsoft.com/office/drawing/2014/main" xmlns="" id="{7B658334-BCEB-F776-82A7-DAC722C7E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974970</xdr:colOff>
      <xdr:row>110</xdr:row>
      <xdr:rowOff>43962</xdr:rowOff>
    </xdr:from>
    <xdr:to>
      <xdr:col>7</xdr:col>
      <xdr:colOff>2248853</xdr:colOff>
      <xdr:row>115</xdr:row>
      <xdr:rowOff>153867</xdr:rowOff>
    </xdr:to>
    <xdr:sp macro="" textlink="">
      <xdr:nvSpPr>
        <xdr:cNvPr id="5" name="Left Arrow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7BFE34A-5B39-48A8-3196-0E53E12C82FC}"/>
            </a:ext>
          </a:extLst>
        </xdr:cNvPr>
        <xdr:cNvSpPr/>
      </xdr:nvSpPr>
      <xdr:spPr bwMode="auto">
        <a:xfrm>
          <a:off x="7825155" y="30084347"/>
          <a:ext cx="1216270" cy="915866"/>
        </a:xfrm>
        <a:prstGeom prst="lef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PH" sz="1100" b="1"/>
            <a:t>Back</a:t>
          </a:r>
          <a:r>
            <a:rPr lang="en-PH" sz="1100" b="1" baseline="0"/>
            <a:t> to</a:t>
          </a:r>
        </a:p>
        <a:p>
          <a:pPr algn="ctr"/>
          <a:r>
            <a:rPr lang="en-PH" sz="1100" b="1" baseline="0"/>
            <a:t>"how to fill up"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757161</xdr:colOff>
      <xdr:row>49</xdr:row>
      <xdr:rowOff>115082</xdr:rowOff>
    </xdr:from>
    <xdr:to>
      <xdr:col>6</xdr:col>
      <xdr:colOff>1891320</xdr:colOff>
      <xdr:row>53</xdr:row>
      <xdr:rowOff>138156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D2D9775-2EC3-8D79-884F-95B2AB008F8B}"/>
            </a:ext>
          </a:extLst>
        </xdr:cNvPr>
        <xdr:cNvSpPr/>
      </xdr:nvSpPr>
      <xdr:spPr bwMode="auto">
        <a:xfrm>
          <a:off x="12283838" y="22478426"/>
          <a:ext cx="1083470" cy="658764"/>
        </a:xfrm>
        <a:prstGeom prst="leftArrow">
          <a:avLst>
            <a:gd name="adj1" fmla="val 53249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PH" sz="900" b="1"/>
            <a:t>Back</a:t>
          </a:r>
          <a:r>
            <a:rPr lang="en-PH" sz="900" b="1" baseline="0"/>
            <a:t> to</a:t>
          </a:r>
        </a:p>
        <a:p>
          <a:pPr algn="ctr"/>
          <a:r>
            <a:rPr lang="en-PH" sz="900" b="1" baseline="0"/>
            <a:t>"how to fill up"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topLeftCell="A90" zoomScale="130" zoomScaleNormal="130" zoomScaleSheetLayoutView="115" workbookViewId="0">
      <selection activeCell="B99" sqref="B99"/>
    </sheetView>
  </sheetViews>
  <sheetFormatPr defaultColWidth="9.140625" defaultRowHeight="15.75" outlineLevelRow="1"/>
  <cols>
    <col min="1" max="2" width="9.140625" style="273"/>
    <col min="3" max="16384" width="9.140625" style="277"/>
  </cols>
  <sheetData>
    <row r="1" spans="1:1">
      <c r="A1" s="272" t="s">
        <v>517</v>
      </c>
    </row>
    <row r="2" spans="1:1">
      <c r="A2" s="274"/>
    </row>
    <row r="3" spans="1:1">
      <c r="A3" s="274" t="s">
        <v>628</v>
      </c>
    </row>
    <row r="4" spans="1:1">
      <c r="A4" s="275" t="s">
        <v>629</v>
      </c>
    </row>
    <row r="5" spans="1:1" hidden="1" outlineLevel="1">
      <c r="A5" s="276" t="s">
        <v>542</v>
      </c>
    </row>
    <row r="6" spans="1:1" ht="18.75" hidden="1" outlineLevel="1">
      <c r="A6" s="276" t="s">
        <v>627</v>
      </c>
    </row>
    <row r="7" spans="1:1" hidden="1" outlineLevel="1">
      <c r="A7" s="276" t="s">
        <v>543</v>
      </c>
    </row>
    <row r="8" spans="1:1" hidden="1" outlineLevel="1">
      <c r="A8" s="276" t="s">
        <v>544</v>
      </c>
    </row>
    <row r="9" spans="1:1" hidden="1" outlineLevel="1">
      <c r="A9" s="276" t="s">
        <v>545</v>
      </c>
    </row>
    <row r="10" spans="1:1" hidden="1" outlineLevel="1">
      <c r="A10" s="276" t="s">
        <v>546</v>
      </c>
    </row>
    <row r="11" spans="1:1" hidden="1" outlineLevel="1">
      <c r="A11" s="276" t="s">
        <v>547</v>
      </c>
    </row>
    <row r="12" spans="1:1" hidden="1" outlineLevel="1">
      <c r="A12" s="276" t="s">
        <v>548</v>
      </c>
    </row>
    <row r="13" spans="1:1" collapsed="1">
      <c r="A13" s="276"/>
    </row>
    <row r="14" spans="1:1">
      <c r="A14" s="275" t="s">
        <v>589</v>
      </c>
    </row>
    <row r="15" spans="1:1" hidden="1" outlineLevel="1">
      <c r="A15" s="276" t="s">
        <v>549</v>
      </c>
    </row>
    <row r="16" spans="1:1" hidden="1" outlineLevel="1">
      <c r="A16" s="276" t="s">
        <v>550</v>
      </c>
    </row>
    <row r="17" spans="1:2" hidden="1" outlineLevel="1">
      <c r="A17" s="276" t="s">
        <v>551</v>
      </c>
    </row>
    <row r="18" spans="1:2" hidden="1" outlineLevel="1">
      <c r="A18" s="276" t="s">
        <v>552</v>
      </c>
    </row>
    <row r="19" spans="1:2" hidden="1" outlineLevel="1">
      <c r="A19" s="276" t="s">
        <v>553</v>
      </c>
    </row>
    <row r="20" spans="1:2" hidden="1" outlineLevel="1">
      <c r="A20" s="276" t="s">
        <v>554</v>
      </c>
    </row>
    <row r="21" spans="1:2" hidden="1" outlineLevel="1">
      <c r="A21" s="276" t="s">
        <v>555</v>
      </c>
    </row>
    <row r="22" spans="1:2" hidden="1" outlineLevel="1">
      <c r="A22" s="276" t="s">
        <v>556</v>
      </c>
    </row>
    <row r="23" spans="1:2" hidden="1" outlineLevel="1">
      <c r="A23" s="276" t="s">
        <v>557</v>
      </c>
    </row>
    <row r="24" spans="1:2" hidden="1" outlineLevel="1">
      <c r="A24" s="276" t="s">
        <v>558</v>
      </c>
    </row>
    <row r="25" spans="1:2" hidden="1" outlineLevel="1">
      <c r="A25" s="276" t="s">
        <v>559</v>
      </c>
    </row>
    <row r="26" spans="1:2" collapsed="1">
      <c r="A26" s="274"/>
    </row>
    <row r="27" spans="1:2">
      <c r="A27" s="349" t="s">
        <v>630</v>
      </c>
    </row>
    <row r="28" spans="1:2" hidden="1" outlineLevel="1">
      <c r="A28" s="278" t="s">
        <v>590</v>
      </c>
    </row>
    <row r="29" spans="1:2" hidden="1" outlineLevel="1">
      <c r="A29" s="278"/>
      <c r="B29" s="273" t="s">
        <v>519</v>
      </c>
    </row>
    <row r="30" spans="1:2" hidden="1" outlineLevel="1">
      <c r="A30" s="278" t="s">
        <v>560</v>
      </c>
    </row>
    <row r="31" spans="1:2" hidden="1" outlineLevel="1">
      <c r="A31" s="278"/>
      <c r="B31" s="273" t="s">
        <v>520</v>
      </c>
    </row>
    <row r="32" spans="1:2" hidden="1" outlineLevel="1">
      <c r="A32" s="278" t="s">
        <v>561</v>
      </c>
    </row>
    <row r="33" spans="1:2" hidden="1" outlineLevel="1">
      <c r="A33" s="274"/>
      <c r="B33" s="273" t="s">
        <v>521</v>
      </c>
    </row>
    <row r="34" spans="1:2" hidden="1" outlineLevel="1">
      <c r="A34" s="274"/>
      <c r="B34" s="273" t="s">
        <v>566</v>
      </c>
    </row>
    <row r="35" spans="1:2" hidden="1" outlineLevel="1">
      <c r="A35" s="274"/>
      <c r="B35" s="273" t="s">
        <v>567</v>
      </c>
    </row>
    <row r="36" spans="1:2" collapsed="1">
      <c r="A36" s="274"/>
    </row>
    <row r="37" spans="1:2">
      <c r="A37" s="349" t="s">
        <v>631</v>
      </c>
    </row>
    <row r="38" spans="1:2" outlineLevel="1">
      <c r="A38" s="278" t="s">
        <v>591</v>
      </c>
    </row>
    <row r="39" spans="1:2" outlineLevel="1">
      <c r="A39" s="278" t="s">
        <v>592</v>
      </c>
    </row>
    <row r="40" spans="1:2" outlineLevel="1">
      <c r="A40" s="278"/>
      <c r="B40" s="273" t="s">
        <v>522</v>
      </c>
    </row>
    <row r="41" spans="1:2" s="281" customFormat="1" outlineLevel="1">
      <c r="A41" s="279" t="s">
        <v>523</v>
      </c>
      <c r="B41" s="280"/>
    </row>
    <row r="42" spans="1:2" s="281" customFormat="1" outlineLevel="1">
      <c r="A42" s="279"/>
      <c r="B42" s="280" t="s">
        <v>524</v>
      </c>
    </row>
    <row r="43" spans="1:2" s="281" customFormat="1" outlineLevel="1">
      <c r="A43" s="279" t="s">
        <v>525</v>
      </c>
      <c r="B43" s="280"/>
    </row>
    <row r="44" spans="1:2" s="281" customFormat="1" outlineLevel="1">
      <c r="A44" s="279"/>
      <c r="B44" s="280" t="s">
        <v>526</v>
      </c>
    </row>
    <row r="45" spans="1:2" s="281" customFormat="1" outlineLevel="1">
      <c r="A45" s="279" t="s">
        <v>527</v>
      </c>
      <c r="B45" s="280"/>
    </row>
    <row r="46" spans="1:2" s="281" customFormat="1" outlineLevel="1">
      <c r="A46" s="279"/>
      <c r="B46" s="280" t="s">
        <v>568</v>
      </c>
    </row>
    <row r="47" spans="1:2" s="281" customFormat="1" outlineLevel="1">
      <c r="A47" s="279"/>
      <c r="B47" s="280" t="s">
        <v>569</v>
      </c>
    </row>
    <row r="48" spans="1:2" outlineLevel="1">
      <c r="A48" s="278" t="s">
        <v>593</v>
      </c>
    </row>
    <row r="49" spans="1:2" outlineLevel="1">
      <c r="A49" s="278"/>
      <c r="B49" s="273" t="s">
        <v>613</v>
      </c>
    </row>
    <row r="50" spans="1:2" outlineLevel="1">
      <c r="A50" s="279" t="s">
        <v>614</v>
      </c>
    </row>
    <row r="51" spans="1:2" outlineLevel="1">
      <c r="A51" s="278" t="s">
        <v>594</v>
      </c>
    </row>
    <row r="52" spans="1:2" outlineLevel="1">
      <c r="A52" s="278"/>
      <c r="B52" s="273" t="s">
        <v>575</v>
      </c>
    </row>
    <row r="53" spans="1:2" outlineLevel="1">
      <c r="A53" s="278" t="s">
        <v>595</v>
      </c>
    </row>
    <row r="54" spans="1:2" outlineLevel="1">
      <c r="A54" s="278"/>
      <c r="B54" s="273" t="s">
        <v>529</v>
      </c>
    </row>
    <row r="55" spans="1:2" outlineLevel="1">
      <c r="A55" s="278" t="s">
        <v>596</v>
      </c>
    </row>
    <row r="56" spans="1:2" outlineLevel="1">
      <c r="A56" s="278"/>
      <c r="B56" s="273" t="s">
        <v>528</v>
      </c>
    </row>
    <row r="57" spans="1:2" outlineLevel="1">
      <c r="A57" s="279" t="s">
        <v>530</v>
      </c>
    </row>
    <row r="58" spans="1:2" outlineLevel="1">
      <c r="A58" s="278"/>
      <c r="B58" s="280" t="s">
        <v>570</v>
      </c>
    </row>
    <row r="59" spans="1:2" outlineLevel="1">
      <c r="A59" s="278"/>
      <c r="B59" s="280" t="s">
        <v>571</v>
      </c>
    </row>
    <row r="60" spans="1:2" outlineLevel="1">
      <c r="A60" s="278"/>
      <c r="B60" s="280" t="s">
        <v>572</v>
      </c>
    </row>
    <row r="61" spans="1:2" outlineLevel="1">
      <c r="A61" s="278" t="s">
        <v>597</v>
      </c>
    </row>
    <row r="62" spans="1:2" outlineLevel="1">
      <c r="A62" s="278"/>
      <c r="B62" s="273" t="s">
        <v>573</v>
      </c>
    </row>
    <row r="63" spans="1:2" outlineLevel="1">
      <c r="A63" s="278"/>
      <c r="B63" s="273" t="s">
        <v>574</v>
      </c>
    </row>
    <row r="64" spans="1:2" outlineLevel="1">
      <c r="A64" s="279" t="s">
        <v>531</v>
      </c>
    </row>
    <row r="65" spans="1:2" outlineLevel="1">
      <c r="A65" s="278"/>
      <c r="B65" s="280" t="s">
        <v>532</v>
      </c>
    </row>
    <row r="66" spans="1:2" outlineLevel="1">
      <c r="A66" s="278" t="s">
        <v>598</v>
      </c>
    </row>
    <row r="67" spans="1:2" outlineLevel="1">
      <c r="A67" s="278"/>
      <c r="B67" s="273" t="s">
        <v>576</v>
      </c>
    </row>
    <row r="68" spans="1:2" outlineLevel="1">
      <c r="A68" s="278"/>
      <c r="B68" s="273" t="s">
        <v>577</v>
      </c>
    </row>
    <row r="69" spans="1:2" outlineLevel="1">
      <c r="A69" s="279" t="s">
        <v>599</v>
      </c>
    </row>
    <row r="70" spans="1:2" outlineLevel="1">
      <c r="A70" s="282" t="s">
        <v>600</v>
      </c>
    </row>
    <row r="71" spans="1:2" outlineLevel="1">
      <c r="A71" s="283"/>
      <c r="B71" s="273" t="s">
        <v>578</v>
      </c>
    </row>
    <row r="72" spans="1:2" outlineLevel="1">
      <c r="A72" s="283"/>
      <c r="B72" s="273" t="s">
        <v>579</v>
      </c>
    </row>
    <row r="73" spans="1:2" outlineLevel="1">
      <c r="A73" s="279" t="s">
        <v>601</v>
      </c>
    </row>
    <row r="74" spans="1:2" outlineLevel="1">
      <c r="A74" s="278" t="s">
        <v>602</v>
      </c>
    </row>
    <row r="75" spans="1:2" outlineLevel="1">
      <c r="A75" s="278"/>
      <c r="B75" s="273" t="s">
        <v>603</v>
      </c>
    </row>
    <row r="76" spans="1:2" outlineLevel="1">
      <c r="A76" s="279" t="s">
        <v>533</v>
      </c>
      <c r="B76" s="280"/>
    </row>
    <row r="77" spans="1:2" outlineLevel="1">
      <c r="A77" s="278"/>
      <c r="B77" s="280" t="s">
        <v>580</v>
      </c>
    </row>
    <row r="78" spans="1:2" outlineLevel="1">
      <c r="A78" s="278"/>
      <c r="B78" s="280" t="s">
        <v>581</v>
      </c>
    </row>
    <row r="79" spans="1:2" outlineLevel="1">
      <c r="A79" s="278" t="s">
        <v>604</v>
      </c>
    </row>
    <row r="80" spans="1:2" outlineLevel="1">
      <c r="A80" s="278"/>
      <c r="B80" s="273" t="s">
        <v>605</v>
      </c>
    </row>
    <row r="81" spans="1:2" outlineLevel="1">
      <c r="A81" s="278"/>
      <c r="B81" s="273" t="s">
        <v>582</v>
      </c>
    </row>
    <row r="82" spans="1:2" outlineLevel="1">
      <c r="A82" s="279" t="s">
        <v>534</v>
      </c>
      <c r="B82" s="280"/>
    </row>
    <row r="83" spans="1:2" outlineLevel="1">
      <c r="A83" s="279"/>
      <c r="B83" s="280" t="s">
        <v>583</v>
      </c>
    </row>
    <row r="84" spans="1:2" outlineLevel="1">
      <c r="A84" s="279"/>
      <c r="B84" s="280" t="s">
        <v>584</v>
      </c>
    </row>
    <row r="85" spans="1:2" outlineLevel="1">
      <c r="A85" s="279"/>
      <c r="B85" s="280" t="s">
        <v>585</v>
      </c>
    </row>
    <row r="86" spans="1:2" outlineLevel="1">
      <c r="A86" s="278" t="s">
        <v>606</v>
      </c>
    </row>
    <row r="87" spans="1:2" outlineLevel="1">
      <c r="A87" s="278"/>
      <c r="B87" s="273" t="s">
        <v>535</v>
      </c>
    </row>
    <row r="88" spans="1:2" outlineLevel="1">
      <c r="A88" s="279" t="s">
        <v>536</v>
      </c>
    </row>
    <row r="89" spans="1:2" outlineLevel="1">
      <c r="A89" s="279"/>
      <c r="B89" s="280" t="s">
        <v>537</v>
      </c>
    </row>
    <row r="90" spans="1:2" outlineLevel="1">
      <c r="A90" s="278" t="s">
        <v>607</v>
      </c>
    </row>
    <row r="91" spans="1:2" outlineLevel="1">
      <c r="A91" s="278"/>
      <c r="B91" s="273" t="s">
        <v>586</v>
      </c>
    </row>
    <row r="92" spans="1:2" outlineLevel="1">
      <c r="A92" s="278"/>
      <c r="B92" s="273" t="s">
        <v>587</v>
      </c>
    </row>
    <row r="93" spans="1:2" outlineLevel="1">
      <c r="A93" s="279" t="s">
        <v>538</v>
      </c>
    </row>
    <row r="94" spans="1:2" outlineLevel="1">
      <c r="A94" s="279"/>
      <c r="B94" s="280" t="s">
        <v>539</v>
      </c>
    </row>
    <row r="95" spans="1:2" outlineLevel="1">
      <c r="A95" s="278" t="s">
        <v>608</v>
      </c>
    </row>
    <row r="96" spans="1:2" outlineLevel="1">
      <c r="A96" s="278"/>
      <c r="B96" s="273" t="s">
        <v>588</v>
      </c>
    </row>
    <row r="97" spans="1:2" outlineLevel="1">
      <c r="A97" s="278"/>
      <c r="B97" s="273" t="s">
        <v>609</v>
      </c>
    </row>
    <row r="98" spans="1:2">
      <c r="A98" s="274"/>
    </row>
    <row r="99" spans="1:2">
      <c r="A99" s="349" t="s">
        <v>632</v>
      </c>
    </row>
    <row r="100" spans="1:2" outlineLevel="1">
      <c r="A100" s="278" t="s">
        <v>610</v>
      </c>
    </row>
    <row r="101" spans="1:2" outlineLevel="1">
      <c r="A101" s="279" t="s">
        <v>635</v>
      </c>
    </row>
    <row r="102" spans="1:2" outlineLevel="1">
      <c r="A102" s="278" t="s">
        <v>562</v>
      </c>
    </row>
    <row r="103" spans="1:2" outlineLevel="1">
      <c r="A103" s="279" t="s">
        <v>611</v>
      </c>
    </row>
    <row r="104" spans="1:2" outlineLevel="1">
      <c r="A104" s="278"/>
      <c r="B104" s="280" t="s">
        <v>540</v>
      </c>
    </row>
    <row r="105" spans="1:2">
      <c r="A105" s="274"/>
    </row>
    <row r="106" spans="1:2">
      <c r="A106" s="349" t="s">
        <v>633</v>
      </c>
    </row>
    <row r="107" spans="1:2" outlineLevel="1">
      <c r="A107" s="278" t="s">
        <v>563</v>
      </c>
    </row>
    <row r="108" spans="1:2" outlineLevel="1">
      <c r="A108" s="278"/>
      <c r="B108" s="273" t="s">
        <v>541</v>
      </c>
    </row>
    <row r="109" spans="1:2">
      <c r="A109" s="274"/>
    </row>
    <row r="110" spans="1:2">
      <c r="A110" s="349" t="s">
        <v>634</v>
      </c>
    </row>
    <row r="111" spans="1:2" outlineLevel="1">
      <c r="A111" s="278" t="s">
        <v>612</v>
      </c>
    </row>
    <row r="112" spans="1:2" outlineLevel="1">
      <c r="A112" s="278" t="s">
        <v>564</v>
      </c>
    </row>
    <row r="113" spans="1:1" outlineLevel="1">
      <c r="A113" s="278" t="s">
        <v>565</v>
      </c>
    </row>
    <row r="114" spans="1:1" outlineLevel="1">
      <c r="A114" s="279" t="s">
        <v>518</v>
      </c>
    </row>
    <row r="115" spans="1:1">
      <c r="A115" s="274"/>
    </row>
  </sheetData>
  <hyperlinks>
    <hyperlink ref="A27" location="APCPI!A1" display="þFilling-up Annex A – APCPI Self-assessment Form (APCPI worksheet)"/>
    <hyperlink ref="A37" location="CPMR!A1" display="þFilling-up Annex B.1 – Consolidated Procurement Monitoring Report (CPMR) (CPMR worksheet)"/>
    <hyperlink ref="A99" location="Questionnaire!A1" display="þFilling-up Annex B.2 – APCPI Questionnaire (Questionnaire worksheet)"/>
    <hyperlink ref="A106" location="criteria!A1" display="þFilling-up Annex C - APCPI Revised Scoring and Rating System (criteria worksheet)"/>
    <hyperlink ref="A110" location="'Action Plan'!A1" display="þFilling-up Annex D – Procurement Capacity Development Action Plan"/>
  </hyperlink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zoomScaleNormal="100" zoomScaleSheetLayoutView="40" workbookViewId="0">
      <selection activeCell="D30" sqref="D30"/>
    </sheetView>
  </sheetViews>
  <sheetFormatPr defaultColWidth="11.42578125" defaultRowHeight="12.75"/>
  <cols>
    <col min="1" max="1" width="48.7109375" style="1" customWidth="1"/>
    <col min="2" max="2" width="18.28515625" style="1" customWidth="1"/>
    <col min="3" max="3" width="15.85546875" style="1" customWidth="1"/>
    <col min="4" max="4" width="15.5703125" style="1" customWidth="1"/>
    <col min="5" max="5" width="16.42578125" style="2" customWidth="1"/>
    <col min="6" max="6" width="16.140625" style="1" customWidth="1"/>
    <col min="7" max="7" width="15.42578125" style="1" customWidth="1"/>
    <col min="8" max="9" width="14.7109375" style="1" customWidth="1"/>
    <col min="10" max="10" width="16.42578125" style="1" customWidth="1"/>
    <col min="11" max="11" width="11.7109375" style="1" customWidth="1"/>
    <col min="12" max="12" width="45.140625" style="1" hidden="1" customWidth="1"/>
    <col min="13" max="13" width="16.85546875" style="1" customWidth="1"/>
    <col min="14" max="14" width="20.42578125" style="1" customWidth="1"/>
    <col min="15" max="15" width="23.7109375" style="1" hidden="1" customWidth="1"/>
    <col min="16" max="16" width="24.28515625" style="1" hidden="1" customWidth="1"/>
    <col min="17" max="17" width="20.28515625" style="1" hidden="1" customWidth="1"/>
    <col min="18" max="18" width="19.7109375" style="1" hidden="1" customWidth="1"/>
    <col min="19" max="19" width="14.42578125" style="1" customWidth="1"/>
    <col min="20" max="16384" width="11.42578125" style="1"/>
  </cols>
  <sheetData>
    <row r="1" spans="1:21" s="4" customFormat="1" ht="15.75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"/>
      <c r="U1" s="3"/>
    </row>
    <row r="2" spans="1:21" s="4" customFormat="1" ht="15.75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"/>
      <c r="U2" s="3"/>
    </row>
    <row r="3" spans="1:21" s="4" customFormat="1" ht="15.75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"/>
      <c r="U3" s="3"/>
    </row>
    <row r="4" spans="1:21" s="4" customFormat="1" ht="12.75" customHeight="1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3"/>
      <c r="U4" s="3"/>
    </row>
    <row r="5" spans="1:21">
      <c r="J5" s="116"/>
      <c r="P5" s="2"/>
    </row>
    <row r="6" spans="1:21" ht="12.75" customHeight="1">
      <c r="A6" s="356" t="s">
        <v>637</v>
      </c>
      <c r="B6" s="356"/>
      <c r="C6" s="6"/>
      <c r="D6" s="6"/>
      <c r="E6" s="7"/>
      <c r="F6" s="6"/>
      <c r="H6" s="6"/>
      <c r="I6" s="6"/>
      <c r="K6" s="8"/>
      <c r="L6" s="356"/>
      <c r="M6" s="356"/>
      <c r="N6" s="8" t="s">
        <v>674</v>
      </c>
      <c r="P6" s="2"/>
      <c r="S6" s="352"/>
      <c r="T6" s="6"/>
    </row>
    <row r="8" spans="1:21">
      <c r="A8" s="338"/>
      <c r="B8" s="338"/>
      <c r="C8" s="338"/>
      <c r="D8" s="338"/>
      <c r="E8" s="339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</row>
    <row r="9" spans="1:21">
      <c r="A9" s="340"/>
      <c r="B9" s="340"/>
      <c r="C9" s="340"/>
      <c r="D9" s="340"/>
      <c r="E9" s="341"/>
      <c r="F9" s="340"/>
      <c r="G9" s="340"/>
      <c r="H9" s="340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</row>
    <row r="11" spans="1:21" s="12" customFormat="1" ht="64.5" thickBot="1">
      <c r="A11" s="9" t="s">
        <v>3</v>
      </c>
      <c r="B11" s="10" t="s">
        <v>4</v>
      </c>
      <c r="C11" s="10" t="s">
        <v>5</v>
      </c>
      <c r="D11" s="10" t="s">
        <v>6</v>
      </c>
      <c r="E11" s="11" t="s">
        <v>7</v>
      </c>
      <c r="F11" s="10" t="s">
        <v>8</v>
      </c>
      <c r="G11" s="10" t="s">
        <v>9</v>
      </c>
      <c r="H11" s="10" t="s">
        <v>10</v>
      </c>
      <c r="I11" s="10" t="s">
        <v>11</v>
      </c>
      <c r="J11" s="10" t="s">
        <v>12</v>
      </c>
      <c r="K11" s="10" t="s">
        <v>13</v>
      </c>
      <c r="L11" s="9" t="s">
        <v>3</v>
      </c>
      <c r="M11" s="10" t="s">
        <v>14</v>
      </c>
      <c r="N11" s="10" t="s">
        <v>15</v>
      </c>
      <c r="O11" s="10" t="s">
        <v>16</v>
      </c>
      <c r="P11" s="10" t="s">
        <v>17</v>
      </c>
      <c r="Q11" s="10" t="s">
        <v>18</v>
      </c>
      <c r="R11" s="10" t="s">
        <v>19</v>
      </c>
      <c r="S11" s="10" t="s">
        <v>20</v>
      </c>
    </row>
    <row r="12" spans="1:21" ht="13.5" thickBot="1">
      <c r="A12" s="13" t="s">
        <v>21</v>
      </c>
      <c r="B12" s="13" t="s">
        <v>22</v>
      </c>
      <c r="C12" s="13" t="s">
        <v>23</v>
      </c>
      <c r="D12" s="13" t="s">
        <v>24</v>
      </c>
      <c r="E12" s="14" t="s">
        <v>25</v>
      </c>
      <c r="F12" s="13" t="s">
        <v>26</v>
      </c>
      <c r="G12" s="13" t="s">
        <v>27</v>
      </c>
      <c r="H12" s="13" t="s">
        <v>28</v>
      </c>
      <c r="I12" s="13" t="s">
        <v>29</v>
      </c>
      <c r="J12" s="13" t="s">
        <v>30</v>
      </c>
      <c r="K12" s="15" t="s">
        <v>31</v>
      </c>
      <c r="L12" s="13"/>
      <c r="M12" s="13" t="s">
        <v>32</v>
      </c>
      <c r="N12" s="13" t="s">
        <v>33</v>
      </c>
      <c r="O12" s="13" t="s">
        <v>34</v>
      </c>
      <c r="P12" s="13" t="s">
        <v>35</v>
      </c>
      <c r="Q12" s="13" t="s">
        <v>36</v>
      </c>
      <c r="R12" s="13" t="s">
        <v>37</v>
      </c>
      <c r="S12" s="16" t="s">
        <v>34</v>
      </c>
    </row>
    <row r="13" spans="1:21" ht="13.5" thickBot="1">
      <c r="A13" s="17" t="s">
        <v>38</v>
      </c>
      <c r="B13" s="18"/>
      <c r="C13" s="19"/>
      <c r="D13" s="19"/>
      <c r="E13" s="20"/>
      <c r="F13" s="19"/>
      <c r="G13" s="19"/>
      <c r="H13" s="19"/>
      <c r="I13" s="21"/>
      <c r="J13" s="19"/>
      <c r="K13" s="21"/>
      <c r="L13" s="17" t="s">
        <v>38</v>
      </c>
      <c r="M13" s="21"/>
      <c r="N13" s="21"/>
      <c r="O13" s="22"/>
      <c r="P13" s="19"/>
      <c r="Q13" s="19"/>
      <c r="R13" s="22"/>
      <c r="S13" s="22"/>
    </row>
    <row r="14" spans="1:21" ht="13.5" thickBot="1">
      <c r="A14" s="23" t="s">
        <v>39</v>
      </c>
      <c r="B14" s="117"/>
      <c r="C14" s="118"/>
      <c r="D14" s="118"/>
      <c r="E14" s="117"/>
      <c r="F14" s="118"/>
      <c r="G14" s="118"/>
      <c r="H14" s="118"/>
      <c r="I14" s="119"/>
      <c r="J14" s="119"/>
      <c r="K14" s="119"/>
      <c r="L14" s="347"/>
      <c r="M14" s="120"/>
      <c r="N14" s="120"/>
      <c r="O14" s="120"/>
      <c r="P14" s="120"/>
      <c r="Q14" s="120"/>
      <c r="R14" s="120"/>
      <c r="S14" s="120"/>
    </row>
    <row r="15" spans="1:21" ht="13.5" thickBot="1">
      <c r="A15" s="23" t="s">
        <v>40</v>
      </c>
      <c r="B15" s="117">
        <v>37593592.149999999</v>
      </c>
      <c r="C15" s="118">
        <v>4</v>
      </c>
      <c r="D15" s="118">
        <v>4</v>
      </c>
      <c r="E15" s="117">
        <v>35908285.939999998</v>
      </c>
      <c r="F15" s="118">
        <v>0</v>
      </c>
      <c r="G15" s="118">
        <v>8</v>
      </c>
      <c r="H15" s="118">
        <v>8</v>
      </c>
      <c r="I15" s="119">
        <v>8</v>
      </c>
      <c r="J15" s="119">
        <v>4</v>
      </c>
      <c r="K15" s="119">
        <v>4</v>
      </c>
      <c r="L15" s="347" t="s">
        <v>40</v>
      </c>
      <c r="M15" s="27">
        <v>0</v>
      </c>
      <c r="N15" s="27">
        <v>0</v>
      </c>
      <c r="O15" s="27"/>
      <c r="P15" s="27"/>
      <c r="Q15" s="27"/>
      <c r="R15" s="27"/>
      <c r="S15" s="27">
        <v>4</v>
      </c>
    </row>
    <row r="16" spans="1:21" ht="13.5" thickBot="1">
      <c r="A16" s="28" t="s">
        <v>41</v>
      </c>
      <c r="B16" s="24"/>
      <c r="C16" s="25"/>
      <c r="D16" s="25"/>
      <c r="E16" s="24"/>
      <c r="F16" s="25"/>
      <c r="G16" s="25"/>
      <c r="H16" s="25"/>
      <c r="I16" s="26"/>
      <c r="J16" s="26"/>
      <c r="K16" s="26"/>
      <c r="L16" s="348" t="s">
        <v>41</v>
      </c>
      <c r="M16" s="27"/>
      <c r="N16" s="27"/>
      <c r="O16" s="27"/>
      <c r="P16" s="27"/>
      <c r="Q16" s="27"/>
      <c r="R16" s="27"/>
      <c r="S16" s="27"/>
    </row>
    <row r="17" spans="1:19" ht="13.5" thickBot="1">
      <c r="A17" s="29" t="s">
        <v>42</v>
      </c>
      <c r="B17" s="30">
        <f t="shared" ref="B17:K17" si="0">SUM(B14:B16)</f>
        <v>37593592.149999999</v>
      </c>
      <c r="C17" s="31">
        <f t="shared" si="0"/>
        <v>4</v>
      </c>
      <c r="D17" s="31">
        <f t="shared" si="0"/>
        <v>4</v>
      </c>
      <c r="E17" s="30">
        <f t="shared" si="0"/>
        <v>35908285.939999998</v>
      </c>
      <c r="F17" s="31">
        <f>SUM(F14:F16)</f>
        <v>0</v>
      </c>
      <c r="G17" s="31">
        <f>SUM(G14:G16)</f>
        <v>8</v>
      </c>
      <c r="H17" s="31">
        <f>SUM(H14:H16)</f>
        <v>8</v>
      </c>
      <c r="I17" s="31">
        <f t="shared" si="0"/>
        <v>8</v>
      </c>
      <c r="J17" s="31">
        <f t="shared" si="0"/>
        <v>4</v>
      </c>
      <c r="K17" s="32">
        <f t="shared" si="0"/>
        <v>4</v>
      </c>
      <c r="L17" s="29" t="s">
        <v>42</v>
      </c>
      <c r="M17" s="31">
        <f>SUM(M14:M16)</f>
        <v>0</v>
      </c>
      <c r="N17" s="31">
        <f>SUM(N14:N16)</f>
        <v>0</v>
      </c>
      <c r="O17" s="33" t="s">
        <v>43</v>
      </c>
      <c r="P17" s="31">
        <f>SUM(P14:P16)</f>
        <v>0</v>
      </c>
      <c r="Q17" s="31">
        <f>SUM(Q14:Q16)</f>
        <v>0</v>
      </c>
      <c r="R17" s="34" t="e">
        <f>AVERAGE(R14:R16)</f>
        <v>#DIV/0!</v>
      </c>
      <c r="S17" s="32">
        <f>SUM(S14:S16)</f>
        <v>4</v>
      </c>
    </row>
    <row r="18" spans="1:19" ht="13.5" thickBot="1">
      <c r="A18" s="35" t="s">
        <v>44</v>
      </c>
      <c r="B18" s="36"/>
      <c r="C18" s="37"/>
      <c r="D18" s="37"/>
      <c r="E18" s="38"/>
      <c r="F18" s="37"/>
      <c r="G18" s="37"/>
      <c r="H18" s="37"/>
      <c r="I18" s="39"/>
      <c r="J18" s="37"/>
      <c r="K18" s="39"/>
      <c r="L18" s="35" t="s">
        <v>44</v>
      </c>
      <c r="M18" s="40"/>
      <c r="N18" s="40"/>
      <c r="O18" s="41"/>
      <c r="P18" s="37"/>
      <c r="Q18" s="37"/>
      <c r="R18" s="41"/>
      <c r="S18" s="41"/>
    </row>
    <row r="19" spans="1:19" ht="13.5" thickBot="1">
      <c r="A19" s="23" t="s">
        <v>505</v>
      </c>
      <c r="B19" s="117"/>
      <c r="C19" s="118"/>
      <c r="D19" s="118"/>
      <c r="E19" s="117"/>
      <c r="F19" s="42"/>
      <c r="G19" s="42"/>
      <c r="H19" s="42"/>
      <c r="I19" s="43"/>
      <c r="J19" s="46"/>
      <c r="K19" s="119"/>
      <c r="L19" s="23" t="s">
        <v>505</v>
      </c>
      <c r="M19" s="44"/>
      <c r="N19" s="44"/>
      <c r="O19" s="44"/>
      <c r="P19" s="45"/>
      <c r="Q19" s="45"/>
      <c r="R19" s="44"/>
      <c r="S19" s="44"/>
    </row>
    <row r="20" spans="1:19" ht="13.5" thickBot="1">
      <c r="A20" s="23" t="s">
        <v>506</v>
      </c>
      <c r="B20" s="117">
        <v>3044721.6</v>
      </c>
      <c r="C20" s="118">
        <v>26</v>
      </c>
      <c r="D20" s="118"/>
      <c r="E20" s="117"/>
      <c r="F20" s="42"/>
      <c r="G20" s="42"/>
      <c r="H20" s="42"/>
      <c r="I20" s="43"/>
      <c r="J20" s="118">
        <v>26</v>
      </c>
      <c r="K20" s="119">
        <v>0</v>
      </c>
      <c r="L20" s="23" t="s">
        <v>506</v>
      </c>
      <c r="M20" s="44"/>
      <c r="N20" s="44"/>
      <c r="O20" s="47"/>
      <c r="P20" s="45"/>
      <c r="Q20" s="45"/>
      <c r="R20" s="47"/>
      <c r="S20" s="47"/>
    </row>
    <row r="21" spans="1:19" ht="13.5" thickBot="1">
      <c r="A21" s="23" t="s">
        <v>507</v>
      </c>
      <c r="B21" s="117"/>
      <c r="C21" s="118"/>
      <c r="D21" s="118"/>
      <c r="E21" s="117"/>
      <c r="F21" s="42"/>
      <c r="G21" s="42"/>
      <c r="H21" s="42"/>
      <c r="I21" s="43"/>
      <c r="J21" s="46"/>
      <c r="K21" s="236"/>
      <c r="L21" s="23" t="s">
        <v>507</v>
      </c>
      <c r="M21" s="44"/>
      <c r="N21" s="44"/>
      <c r="O21" s="47"/>
      <c r="P21" s="45"/>
      <c r="Q21" s="45"/>
      <c r="R21" s="47"/>
      <c r="S21" s="47"/>
    </row>
    <row r="22" spans="1:19" ht="13.5" thickBot="1">
      <c r="A22" s="23" t="s">
        <v>492</v>
      </c>
      <c r="B22" s="117"/>
      <c r="C22" s="118"/>
      <c r="D22" s="118"/>
      <c r="E22" s="117"/>
      <c r="F22" s="42"/>
      <c r="G22" s="42"/>
      <c r="H22" s="42"/>
      <c r="I22" s="43"/>
      <c r="J22" s="46"/>
      <c r="K22" s="119"/>
      <c r="L22" s="23" t="s">
        <v>492</v>
      </c>
      <c r="M22" s="44"/>
      <c r="N22" s="44"/>
      <c r="O22" s="47"/>
      <c r="P22" s="45"/>
      <c r="Q22" s="45"/>
      <c r="R22" s="47"/>
      <c r="S22" s="47"/>
    </row>
    <row r="23" spans="1:19" ht="13.5" thickBot="1">
      <c r="A23" s="23" t="s">
        <v>494</v>
      </c>
      <c r="B23" s="117"/>
      <c r="C23" s="118"/>
      <c r="D23" s="118"/>
      <c r="E23" s="117"/>
      <c r="F23" s="42"/>
      <c r="G23" s="42"/>
      <c r="H23" s="42"/>
      <c r="I23" s="43"/>
      <c r="J23" s="46"/>
      <c r="K23" s="236"/>
      <c r="L23" s="23" t="s">
        <v>494</v>
      </c>
      <c r="M23" s="44"/>
      <c r="N23" s="44"/>
      <c r="O23" s="47"/>
      <c r="P23" s="45"/>
      <c r="Q23" s="45"/>
      <c r="R23" s="47"/>
      <c r="S23" s="47"/>
    </row>
    <row r="24" spans="1:19" ht="13.5" thickBot="1">
      <c r="A24" s="23" t="s">
        <v>493</v>
      </c>
      <c r="B24" s="117"/>
      <c r="C24" s="118"/>
      <c r="D24" s="118"/>
      <c r="E24" s="117"/>
      <c r="F24" s="48"/>
      <c r="G24" s="48"/>
      <c r="H24" s="48"/>
      <c r="I24" s="49"/>
      <c r="J24" s="46"/>
      <c r="K24" s="119"/>
      <c r="L24" s="23" t="s">
        <v>493</v>
      </c>
      <c r="M24" s="21"/>
      <c r="N24" s="21"/>
      <c r="O24" s="22"/>
      <c r="P24" s="48"/>
      <c r="Q24" s="48"/>
      <c r="R24" s="22"/>
      <c r="S24" s="22"/>
    </row>
    <row r="25" spans="1:19" ht="13.5" thickBot="1">
      <c r="A25" s="23" t="s">
        <v>495</v>
      </c>
      <c r="B25" s="117"/>
      <c r="C25" s="118"/>
      <c r="D25" s="118"/>
      <c r="E25" s="117"/>
      <c r="F25" s="48"/>
      <c r="G25" s="48"/>
      <c r="H25" s="48"/>
      <c r="I25" s="49"/>
      <c r="J25" s="235"/>
      <c r="K25" s="236"/>
      <c r="L25" s="23" t="s">
        <v>495</v>
      </c>
      <c r="M25" s="21"/>
      <c r="N25" s="21"/>
      <c r="O25" s="22"/>
      <c r="P25" s="48"/>
      <c r="Q25" s="48"/>
      <c r="R25" s="22"/>
      <c r="S25" s="22"/>
    </row>
    <row r="26" spans="1:19" ht="13.5" thickBot="1">
      <c r="A26" s="23" t="s">
        <v>45</v>
      </c>
      <c r="B26" s="117"/>
      <c r="C26" s="118"/>
      <c r="D26" s="118"/>
      <c r="E26" s="117"/>
      <c r="F26" s="48"/>
      <c r="G26" s="48"/>
      <c r="H26" s="48"/>
      <c r="I26" s="49"/>
      <c r="J26" s="118"/>
      <c r="K26" s="119"/>
      <c r="L26" s="23" t="s">
        <v>45</v>
      </c>
      <c r="M26" s="21"/>
      <c r="N26" s="21"/>
      <c r="O26" s="22"/>
      <c r="P26" s="48"/>
      <c r="Q26" s="48"/>
      <c r="R26" s="22"/>
      <c r="S26" s="22"/>
    </row>
    <row r="27" spans="1:19" ht="13.5" thickBot="1">
      <c r="A27" s="23" t="s">
        <v>46</v>
      </c>
      <c r="B27" s="117"/>
      <c r="C27" s="118"/>
      <c r="D27" s="118"/>
      <c r="E27" s="117"/>
      <c r="F27" s="48"/>
      <c r="G27" s="48"/>
      <c r="H27" s="48"/>
      <c r="I27" s="49"/>
      <c r="J27" s="46"/>
      <c r="K27" s="46"/>
      <c r="L27" s="23" t="s">
        <v>46</v>
      </c>
      <c r="M27" s="21"/>
      <c r="N27" s="21"/>
      <c r="O27" s="22"/>
      <c r="P27" s="48"/>
      <c r="Q27" s="48"/>
      <c r="R27" s="22"/>
      <c r="S27" s="22"/>
    </row>
    <row r="28" spans="1:19" ht="13.5" thickBot="1">
      <c r="A28" s="23" t="s">
        <v>489</v>
      </c>
      <c r="B28" s="117"/>
      <c r="C28" s="118"/>
      <c r="D28" s="118"/>
      <c r="E28" s="117"/>
      <c r="F28" s="48"/>
      <c r="G28" s="48"/>
      <c r="H28" s="48"/>
      <c r="I28" s="49"/>
      <c r="J28" s="235"/>
      <c r="K28" s="46"/>
      <c r="L28" s="23" t="s">
        <v>489</v>
      </c>
      <c r="M28" s="21"/>
      <c r="N28" s="21"/>
      <c r="O28" s="22"/>
      <c r="P28" s="48"/>
      <c r="Q28" s="48"/>
      <c r="R28" s="22"/>
      <c r="S28" s="22"/>
    </row>
    <row r="29" spans="1:19" ht="13.5" thickBot="1">
      <c r="A29" s="23" t="s">
        <v>490</v>
      </c>
      <c r="B29" s="117"/>
      <c r="C29" s="118"/>
      <c r="D29" s="118"/>
      <c r="E29" s="117"/>
      <c r="F29" s="48"/>
      <c r="G29" s="48"/>
      <c r="H29" s="48"/>
      <c r="I29" s="49"/>
      <c r="J29" s="25"/>
      <c r="K29" s="119"/>
      <c r="L29" s="23" t="s">
        <v>490</v>
      </c>
      <c r="M29" s="21"/>
      <c r="N29" s="21"/>
      <c r="O29" s="22"/>
      <c r="P29" s="48"/>
      <c r="Q29" s="48"/>
      <c r="R29" s="22"/>
      <c r="S29" s="22"/>
    </row>
    <row r="30" spans="1:19" ht="13.5" thickBot="1">
      <c r="A30" s="23" t="s">
        <v>491</v>
      </c>
      <c r="B30" s="117">
        <v>12946573.439999999</v>
      </c>
      <c r="C30" s="118">
        <v>42</v>
      </c>
      <c r="D30" s="118"/>
      <c r="E30" s="117"/>
      <c r="F30" s="48"/>
      <c r="G30" s="48"/>
      <c r="H30" s="48"/>
      <c r="I30" s="49"/>
      <c r="J30" s="25">
        <v>42</v>
      </c>
      <c r="K30" s="119">
        <v>0</v>
      </c>
      <c r="L30" s="23" t="s">
        <v>491</v>
      </c>
      <c r="M30" s="21"/>
      <c r="N30" s="21"/>
      <c r="O30" s="22"/>
      <c r="P30" s="48"/>
      <c r="Q30" s="48"/>
      <c r="R30" s="22"/>
      <c r="S30" s="22"/>
    </row>
    <row r="31" spans="1:19" ht="13.5" thickBot="1">
      <c r="A31" s="23" t="s">
        <v>496</v>
      </c>
      <c r="B31" s="117"/>
      <c r="C31" s="118"/>
      <c r="D31" s="118"/>
      <c r="E31" s="117"/>
      <c r="F31" s="42"/>
      <c r="G31" s="42"/>
      <c r="H31" s="42"/>
      <c r="I31" s="43"/>
      <c r="J31" s="46"/>
      <c r="K31" s="119"/>
      <c r="L31" s="23" t="s">
        <v>496</v>
      </c>
      <c r="M31" s="44"/>
      <c r="N31" s="44"/>
      <c r="O31" s="47"/>
      <c r="P31" s="45"/>
      <c r="Q31" s="45"/>
      <c r="R31" s="47"/>
      <c r="S31" s="47"/>
    </row>
    <row r="32" spans="1:19" ht="13.5" thickBot="1">
      <c r="A32" s="23" t="s">
        <v>497</v>
      </c>
      <c r="B32" s="117"/>
      <c r="C32" s="118"/>
      <c r="D32" s="118"/>
      <c r="E32" s="117"/>
      <c r="F32" s="42"/>
      <c r="G32" s="42"/>
      <c r="H32" s="42"/>
      <c r="I32" s="42"/>
      <c r="J32" s="235"/>
      <c r="K32" s="236"/>
      <c r="L32" s="23" t="s">
        <v>497</v>
      </c>
      <c r="M32" s="44"/>
      <c r="N32" s="44"/>
      <c r="O32" s="47"/>
      <c r="P32" s="45"/>
      <c r="Q32" s="45"/>
      <c r="R32" s="47"/>
      <c r="S32" s="47"/>
    </row>
    <row r="33" spans="1:20" ht="13.5" thickBot="1">
      <c r="A33" s="50" t="s">
        <v>42</v>
      </c>
      <c r="B33" s="30">
        <f>SUM(B19:B32)</f>
        <v>15991295.039999999</v>
      </c>
      <c r="C33" s="31">
        <f>SUM(C19:C32)</f>
        <v>68</v>
      </c>
      <c r="D33" s="31">
        <f>SUM(D19:D32)</f>
        <v>0</v>
      </c>
      <c r="E33" s="30">
        <f>SUM(E19:E32)</f>
        <v>0</v>
      </c>
      <c r="F33" s="42"/>
      <c r="G33" s="42"/>
      <c r="H33" s="42"/>
      <c r="I33" s="42"/>
      <c r="J33" s="31">
        <f>SUM(J20:J31)</f>
        <v>68</v>
      </c>
      <c r="K33" s="32">
        <f>SUM(K19:K32)</f>
        <v>0</v>
      </c>
      <c r="L33" s="50" t="s">
        <v>42</v>
      </c>
      <c r="M33" s="44"/>
      <c r="N33" s="44"/>
      <c r="O33" s="44"/>
      <c r="P33" s="44"/>
      <c r="Q33" s="44"/>
      <c r="R33" s="44"/>
      <c r="S33" s="44"/>
    </row>
    <row r="34" spans="1:20" ht="13.5" thickBot="1">
      <c r="A34" s="17" t="s">
        <v>47</v>
      </c>
      <c r="B34" s="36"/>
      <c r="C34" s="51"/>
      <c r="D34" s="51"/>
      <c r="E34" s="36"/>
      <c r="F34" s="48"/>
      <c r="G34" s="48"/>
      <c r="H34" s="48"/>
      <c r="I34" s="48"/>
      <c r="J34" s="48"/>
      <c r="K34" s="49"/>
      <c r="L34" s="17" t="s">
        <v>47</v>
      </c>
      <c r="M34" s="21"/>
      <c r="N34" s="21"/>
      <c r="O34" s="22"/>
      <c r="P34" s="48"/>
      <c r="Q34" s="48"/>
      <c r="R34" s="22"/>
      <c r="S34" s="22"/>
    </row>
    <row r="35" spans="1:20" ht="13.5" thickBot="1">
      <c r="A35" s="23" t="s">
        <v>48</v>
      </c>
      <c r="B35" s="24"/>
      <c r="C35" s="25"/>
      <c r="D35" s="25"/>
      <c r="E35" s="24"/>
      <c r="F35" s="48"/>
      <c r="G35" s="52"/>
      <c r="H35" s="52"/>
      <c r="I35" s="52"/>
      <c r="J35" s="48"/>
      <c r="K35" s="49"/>
      <c r="L35" s="23" t="s">
        <v>48</v>
      </c>
      <c r="M35" s="21"/>
      <c r="N35" s="21"/>
      <c r="O35" s="22"/>
      <c r="P35" s="48"/>
      <c r="Q35" s="48"/>
      <c r="R35" s="22"/>
      <c r="S35" s="22"/>
    </row>
    <row r="36" spans="1:20" ht="13.5" thickBot="1">
      <c r="A36" s="23" t="s">
        <v>49</v>
      </c>
      <c r="B36" s="24"/>
      <c r="C36" s="25"/>
      <c r="D36" s="25"/>
      <c r="E36" s="24"/>
      <c r="F36" s="48"/>
      <c r="G36" s="52"/>
      <c r="H36" s="52"/>
      <c r="I36" s="52"/>
      <c r="J36" s="48"/>
      <c r="K36" s="49"/>
      <c r="L36" s="23" t="s">
        <v>49</v>
      </c>
      <c r="M36" s="21"/>
      <c r="N36" s="21"/>
      <c r="O36" s="22"/>
      <c r="P36" s="48"/>
      <c r="Q36" s="48"/>
      <c r="R36" s="22"/>
      <c r="S36" s="22"/>
    </row>
    <row r="37" spans="1:20" ht="13.5" thickBot="1">
      <c r="A37" s="50" t="s">
        <v>42</v>
      </c>
      <c r="B37" s="30">
        <f>SUM(B35:B36)</f>
        <v>0</v>
      </c>
      <c r="C37" s="31">
        <f>SUM(C35:C36)</f>
        <v>0</v>
      </c>
      <c r="D37" s="31">
        <f>SUM(D35:D36)</f>
        <v>0</v>
      </c>
      <c r="E37" s="30">
        <f>SUM(E35:E36)</f>
        <v>0</v>
      </c>
      <c r="F37" s="48"/>
      <c r="G37" s="48"/>
      <c r="H37" s="48"/>
      <c r="I37" s="48"/>
      <c r="J37" s="48"/>
      <c r="K37" s="49"/>
      <c r="L37" s="50" t="s">
        <v>42</v>
      </c>
      <c r="M37" s="21"/>
      <c r="N37" s="21"/>
      <c r="O37" s="22"/>
      <c r="P37" s="48"/>
      <c r="Q37" s="48"/>
      <c r="R37" s="22"/>
      <c r="S37" s="22"/>
    </row>
    <row r="38" spans="1:20" ht="13.5" thickBot="1">
      <c r="A38" s="17" t="s">
        <v>50</v>
      </c>
      <c r="B38" s="24"/>
      <c r="C38" s="25"/>
      <c r="D38" s="25"/>
      <c r="E38" s="24"/>
      <c r="F38" s="19"/>
      <c r="G38" s="19"/>
      <c r="H38" s="19"/>
      <c r="I38" s="19"/>
      <c r="J38" s="19"/>
      <c r="K38" s="21"/>
      <c r="L38" s="17" t="s">
        <v>50</v>
      </c>
      <c r="M38" s="21"/>
      <c r="N38" s="21"/>
      <c r="O38" s="22"/>
      <c r="P38" s="48"/>
      <c r="Q38" s="48"/>
      <c r="R38" s="22"/>
      <c r="S38" s="22"/>
    </row>
    <row r="39" spans="1:20" ht="13.5" thickBot="1">
      <c r="A39" s="53" t="s">
        <v>51</v>
      </c>
      <c r="B39" s="54">
        <f>B17+B33+B37+B38</f>
        <v>53584887.189999998</v>
      </c>
      <c r="C39" s="31">
        <f>C17+C33+C37+C38</f>
        <v>72</v>
      </c>
      <c r="D39" s="31">
        <f>D17+D33+D37+D38</f>
        <v>4</v>
      </c>
      <c r="E39" s="54">
        <f>E17+E33+E37+E38</f>
        <v>35908285.939999998</v>
      </c>
      <c r="F39" s="19"/>
      <c r="G39" s="19"/>
      <c r="H39" s="19"/>
      <c r="I39" s="19"/>
      <c r="J39" s="55"/>
      <c r="K39" s="56"/>
      <c r="L39" s="53" t="s">
        <v>51</v>
      </c>
      <c r="M39" s="56"/>
      <c r="N39" s="56"/>
      <c r="O39" s="57"/>
      <c r="P39" s="58"/>
      <c r="Q39" s="58"/>
      <c r="R39" s="57"/>
      <c r="S39" s="57"/>
    </row>
    <row r="40" spans="1:20" s="4" customFormat="1">
      <c r="A40" s="59"/>
      <c r="B40" s="59"/>
      <c r="C40" s="59"/>
      <c r="D40" s="59"/>
      <c r="E40" s="60"/>
      <c r="F40" s="59"/>
      <c r="G40" s="59"/>
      <c r="H40" s="59"/>
      <c r="I40" s="59"/>
      <c r="J40" s="59"/>
      <c r="K40" s="59"/>
      <c r="L40" s="59"/>
      <c r="M40" s="59"/>
      <c r="N40" s="59"/>
    </row>
    <row r="41" spans="1:20" s="4" customFormat="1" ht="15">
      <c r="A41" s="61" t="s">
        <v>52</v>
      </c>
      <c r="B41" s="61"/>
      <c r="C41" s="62"/>
      <c r="D41" s="62"/>
      <c r="E41" s="63"/>
      <c r="F41" s="61"/>
      <c r="G41" s="61"/>
      <c r="H41" s="61"/>
      <c r="I41" s="62"/>
      <c r="J41" s="62"/>
      <c r="K41" s="62"/>
      <c r="L41" s="61" t="s">
        <v>52</v>
      </c>
      <c r="M41" s="62"/>
      <c r="N41" s="62"/>
    </row>
    <row r="42" spans="1:20" s="4" customFormat="1" ht="15.75">
      <c r="A42" s="61" t="s">
        <v>53</v>
      </c>
      <c r="B42" s="62"/>
      <c r="C42" s="62"/>
      <c r="D42" s="62"/>
      <c r="E42" s="64"/>
      <c r="F42" s="62"/>
      <c r="G42" s="62"/>
      <c r="H42" s="62"/>
      <c r="I42" s="62"/>
      <c r="J42" s="62"/>
      <c r="K42" s="65"/>
      <c r="L42" s="61" t="s">
        <v>53</v>
      </c>
      <c r="M42" s="62"/>
      <c r="N42" s="62"/>
      <c r="O42" s="62"/>
      <c r="P42" s="62"/>
      <c r="Q42" s="62"/>
      <c r="R42" s="62"/>
      <c r="S42" s="62"/>
      <c r="T42" s="65"/>
    </row>
    <row r="43" spans="1:20" ht="15">
      <c r="A43" s="342"/>
      <c r="B43" s="70"/>
      <c r="C43" s="342"/>
      <c r="D43" s="70"/>
      <c r="E43" s="343"/>
      <c r="F43" s="342"/>
      <c r="G43" s="342"/>
      <c r="H43" s="342"/>
      <c r="I43" s="342"/>
      <c r="J43" s="342"/>
      <c r="K43" s="342"/>
      <c r="L43" s="338"/>
      <c r="M43" s="338"/>
      <c r="N43" s="338"/>
      <c r="O43" s="338"/>
      <c r="P43" s="338"/>
      <c r="Q43" s="344"/>
      <c r="R43" s="344"/>
      <c r="S43" s="344"/>
      <c r="T43" s="68"/>
    </row>
    <row r="44" spans="1:20" ht="15.75">
      <c r="A44" s="342"/>
      <c r="B44" s="70"/>
      <c r="C44" s="342"/>
      <c r="D44" s="70"/>
      <c r="E44" s="345"/>
      <c r="F44" s="342"/>
      <c r="G44" s="342"/>
      <c r="H44" s="342"/>
      <c r="I44" s="342"/>
      <c r="J44" s="70"/>
      <c r="K44" s="346"/>
      <c r="L44" s="338"/>
      <c r="M44" s="70"/>
      <c r="N44" s="338"/>
      <c r="O44" s="344" t="s">
        <v>54</v>
      </c>
      <c r="P44" s="344"/>
      <c r="Q44" s="342"/>
      <c r="R44" s="342"/>
      <c r="S44" s="70"/>
      <c r="T44" s="69"/>
    </row>
    <row r="45" spans="1:20" ht="15">
      <c r="A45" s="355"/>
      <c r="B45" s="355"/>
      <c r="C45" s="355"/>
      <c r="D45" s="355"/>
      <c r="E45" s="355"/>
      <c r="F45" s="355"/>
      <c r="G45" s="355"/>
      <c r="H45" s="338"/>
      <c r="I45" s="338"/>
      <c r="J45" s="338"/>
      <c r="K45" s="338"/>
      <c r="L45" s="338"/>
      <c r="M45" s="70"/>
      <c r="N45" s="338"/>
      <c r="O45" s="342" t="s">
        <v>55</v>
      </c>
      <c r="P45" s="342"/>
      <c r="Q45" s="338"/>
      <c r="R45" s="338"/>
      <c r="S45" s="338"/>
    </row>
    <row r="46" spans="1:20" ht="15">
      <c r="A46" s="338"/>
      <c r="B46" s="338"/>
      <c r="C46" s="338"/>
      <c r="D46" s="338"/>
      <c r="E46" s="339"/>
      <c r="F46" s="338"/>
      <c r="G46" s="338"/>
      <c r="H46" s="338"/>
      <c r="I46" s="338"/>
      <c r="J46" s="338"/>
      <c r="K46" s="338"/>
      <c r="L46" s="342"/>
      <c r="M46" s="70"/>
      <c r="N46" s="342"/>
      <c r="O46" s="342"/>
      <c r="P46" s="342"/>
      <c r="Q46" s="338"/>
      <c r="R46" s="338"/>
      <c r="S46" s="338"/>
    </row>
    <row r="47" spans="1:20" ht="15">
      <c r="A47" s="240" t="s">
        <v>638</v>
      </c>
      <c r="F47" s="241"/>
      <c r="G47" s="240" t="s">
        <v>640</v>
      </c>
      <c r="H47" s="242"/>
      <c r="L47" s="66"/>
      <c r="M47" s="243"/>
      <c r="N47" s="240" t="s">
        <v>642</v>
      </c>
      <c r="O47" s="241"/>
      <c r="P47" s="241"/>
      <c r="Q47" s="242"/>
      <c r="R47" s="242"/>
      <c r="S47" s="242"/>
    </row>
    <row r="48" spans="1:20" ht="15">
      <c r="A48" s="239" t="s">
        <v>639</v>
      </c>
      <c r="G48" s="239" t="s">
        <v>641</v>
      </c>
      <c r="L48" s="66"/>
      <c r="M48" s="67"/>
      <c r="N48" s="239" t="s">
        <v>643</v>
      </c>
      <c r="O48" s="66"/>
      <c r="P48" s="66"/>
    </row>
    <row r="49" spans="1:19" ht="15">
      <c r="A49" s="338"/>
      <c r="B49" s="338"/>
      <c r="C49" s="338"/>
      <c r="D49" s="338"/>
      <c r="E49" s="339"/>
      <c r="F49" s="338"/>
      <c r="G49" s="338"/>
      <c r="H49" s="338"/>
      <c r="I49" s="338"/>
      <c r="J49" s="338"/>
      <c r="K49" s="338"/>
      <c r="L49" s="342"/>
      <c r="M49" s="70"/>
      <c r="N49" s="342"/>
      <c r="O49" s="342"/>
      <c r="P49" s="342"/>
      <c r="Q49" s="338"/>
      <c r="R49" s="338"/>
      <c r="S49" s="338"/>
    </row>
    <row r="50" spans="1:19">
      <c r="A50" s="338"/>
      <c r="B50" s="338"/>
      <c r="C50" s="338"/>
      <c r="D50" s="338"/>
      <c r="E50" s="339"/>
      <c r="F50" s="338"/>
      <c r="G50" s="338"/>
      <c r="H50" s="338"/>
      <c r="I50" s="338"/>
      <c r="J50" s="338"/>
      <c r="K50" s="244" t="e">
        <f>(K19+K26+K29+K30)/(D19+D26+D29+D30)</f>
        <v>#DIV/0!</v>
      </c>
      <c r="L50" s="338"/>
      <c r="M50" s="338"/>
      <c r="N50" s="338"/>
      <c r="O50" s="338"/>
      <c r="P50" s="338"/>
      <c r="Q50" s="338"/>
      <c r="R50" s="338"/>
      <c r="S50" s="338"/>
    </row>
    <row r="51" spans="1:19">
      <c r="A51" s="338"/>
      <c r="B51" s="338"/>
      <c r="C51" s="338"/>
      <c r="D51" s="338"/>
      <c r="E51" s="339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</row>
    <row r="52" spans="1:19">
      <c r="A52" s="338"/>
      <c r="B52" s="338"/>
      <c r="C52" s="338"/>
      <c r="D52" s="338"/>
      <c r="E52" s="339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>
      <c r="A53" s="338"/>
      <c r="B53" s="338"/>
      <c r="C53" s="338"/>
      <c r="D53" s="338"/>
      <c r="E53" s="339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</row>
    <row r="54" spans="1:19">
      <c r="A54" s="338"/>
      <c r="B54" s="338"/>
      <c r="C54" s="338"/>
      <c r="D54" s="338"/>
      <c r="E54" s="339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</row>
    <row r="55" spans="1:19">
      <c r="A55" s="338"/>
      <c r="B55" s="338"/>
      <c r="C55" s="338"/>
      <c r="D55" s="338"/>
      <c r="E55" s="339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</row>
    <row r="56" spans="1:19">
      <c r="A56" s="338"/>
      <c r="B56" s="338"/>
      <c r="C56" s="338"/>
      <c r="D56" s="338"/>
      <c r="E56" s="339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338"/>
      <c r="S56" s="338"/>
    </row>
    <row r="57" spans="1:19">
      <c r="A57" s="338"/>
      <c r="B57" s="338"/>
      <c r="C57" s="338"/>
      <c r="D57" s="338"/>
      <c r="E57" s="339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</row>
    <row r="58" spans="1:19">
      <c r="A58" s="338"/>
      <c r="B58" s="338"/>
      <c r="C58" s="338"/>
      <c r="D58" s="338"/>
      <c r="E58" s="339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  <c r="S58" s="338"/>
    </row>
    <row r="59" spans="1:19">
      <c r="A59" s="338"/>
      <c r="B59" s="338"/>
      <c r="C59" s="338"/>
      <c r="D59" s="338"/>
      <c r="E59" s="339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  <c r="S59" s="338"/>
    </row>
  </sheetData>
  <sheetProtection password="D52D" sheet="1" formatCells="0" selectLockedCells="1" pivotTables="0"/>
  <mergeCells count="6">
    <mergeCell ref="A45:G45"/>
    <mergeCell ref="L6:M6"/>
    <mergeCell ref="A6:B6"/>
    <mergeCell ref="A3:S3"/>
    <mergeCell ref="A1:S1"/>
    <mergeCell ref="A2:S2"/>
  </mergeCells>
  <printOptions horizontalCentered="1"/>
  <pageMargins left="0.25" right="0.25" top="0.75" bottom="0.5" header="0.51180555555555596" footer="0.3"/>
  <pageSetup paperSize="9" scale="56" firstPageNumber="0" fitToHeight="0" orientation="landscape" r:id="rId1"/>
  <headerFooter alignWithMargins="0">
    <oddFooter>&amp;C&amp;"Calibri,Regular"&amp;11&amp;P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="115" zoomScaleNormal="115" workbookViewId="0"/>
  </sheetViews>
  <sheetFormatPr defaultColWidth="9.140625" defaultRowHeight="15"/>
  <cols>
    <col min="1" max="1" width="9.140625" style="70"/>
    <col min="2" max="2" width="16.7109375" style="70" customWidth="1"/>
    <col min="3" max="3" width="12.85546875" style="70" customWidth="1"/>
    <col min="4" max="4" width="9.140625" style="70"/>
    <col min="5" max="7" width="9.140625" style="70" hidden="1" customWidth="1"/>
    <col min="8" max="16384" width="9.140625" style="70"/>
  </cols>
  <sheetData>
    <row r="1" spans="2:7">
      <c r="C1" s="333" t="s">
        <v>56</v>
      </c>
    </row>
    <row r="2" spans="2:7">
      <c r="B2" s="333" t="s">
        <v>57</v>
      </c>
      <c r="C2" s="334">
        <f>((CPMR!E17+CPMR!E35+CPMR!E26)/(CPMR!E39-CPMR!E27-CPMR!E28))</f>
        <v>1</v>
      </c>
      <c r="E2" s="70">
        <f>IF(OR(C2&gt;1,C2&lt;0),0,C2)</f>
        <v>1</v>
      </c>
    </row>
    <row r="3" spans="2:7">
      <c r="B3" s="333" t="s">
        <v>58</v>
      </c>
      <c r="C3" s="334">
        <f>(CPMR!D17+CPMR!D35+CPMR!D26)/(CPMR!D39-CPMR!D27-CPMR!D28)</f>
        <v>1</v>
      </c>
      <c r="E3" s="70">
        <f t="shared" ref="E3:E21" si="0">IF(OR(C3&gt;1,C3&lt;0),0,C3)</f>
        <v>1</v>
      </c>
    </row>
    <row r="4" spans="2:7">
      <c r="B4" s="333" t="s">
        <v>59</v>
      </c>
      <c r="C4" s="334">
        <f>(CPMR!E19+CPMR!E20+CPMR!E21)/(CPMR!E39-CPMR!E27-CPMR!E28)</f>
        <v>0</v>
      </c>
      <c r="E4" s="70">
        <f>IF(OR(C4&gt;1,C4&lt;0),1,C4)</f>
        <v>0</v>
      </c>
    </row>
    <row r="5" spans="2:7">
      <c r="B5" s="333" t="s">
        <v>60</v>
      </c>
      <c r="C5" s="334">
        <f>(CPMR!E29+CPMR!E30+CPMR!E31+CPMR!E32)/(CPMR!E39-CPMR!E27-CPMR!E28)</f>
        <v>0</v>
      </c>
      <c r="E5" s="70">
        <f>IF(OR(C5&gt;1,C5&lt;0),1,C5)</f>
        <v>0</v>
      </c>
    </row>
    <row r="6" spans="2:7">
      <c r="B6" s="333" t="s">
        <v>61</v>
      </c>
      <c r="C6" s="334">
        <f>(CPMR!E22+CPMR!E23)/(CPMR!E39-CPMR!E27-CPMR!E28)</f>
        <v>0</v>
      </c>
      <c r="E6" s="70">
        <f>IF(OR(C6&gt;1,C6&lt;0),1,C6)</f>
        <v>0</v>
      </c>
    </row>
    <row r="7" spans="2:7">
      <c r="B7" s="333" t="s">
        <v>62</v>
      </c>
      <c r="C7" s="334">
        <f>(CPMR!E24+CPMR!E25)/(CPMR!E39-CPMR!E27-CPMR!E28)</f>
        <v>0</v>
      </c>
      <c r="E7" s="70">
        <f>IF(OR(C7&gt;1,C7&lt;0),1,C7)</f>
        <v>0</v>
      </c>
    </row>
    <row r="8" spans="2:7" ht="15" hidden="1" customHeight="1">
      <c r="B8" s="333" t="s">
        <v>63</v>
      </c>
      <c r="C8" s="334">
        <f>CPMR!E26/CPMR!E39</f>
        <v>0</v>
      </c>
      <c r="E8" s="70">
        <f t="shared" si="0"/>
        <v>0</v>
      </c>
    </row>
    <row r="9" spans="2:7">
      <c r="B9" s="333" t="s">
        <v>64</v>
      </c>
      <c r="C9" s="335">
        <f>CPMR!G17/CPMR!C17</f>
        <v>2</v>
      </c>
      <c r="E9" s="70">
        <f>IF(OR(C9&gt;100,C9&lt;0),0,C9)</f>
        <v>2</v>
      </c>
    </row>
    <row r="10" spans="2:7">
      <c r="B10" s="333" t="s">
        <v>65</v>
      </c>
      <c r="C10" s="335">
        <f>CPMR!H17/CPMR!C17</f>
        <v>2</v>
      </c>
      <c r="E10" s="70">
        <f>IF(OR(C10&gt;100,C10&lt;0),0,C10)</f>
        <v>2</v>
      </c>
    </row>
    <row r="11" spans="2:7">
      <c r="B11" s="333" t="s">
        <v>66</v>
      </c>
      <c r="C11" s="335">
        <f>CPMR!I17/CPMR!C17</f>
        <v>2</v>
      </c>
      <c r="E11" s="70">
        <f>IF(OR(C11&gt;100,C11&lt;0),0,C11)</f>
        <v>2</v>
      </c>
    </row>
    <row r="12" spans="2:7">
      <c r="B12" s="333" t="s">
        <v>67</v>
      </c>
      <c r="C12" s="334">
        <f>(CPMR!J17+CPMR!J20+CPMR!J26+CPMR!J29+CPMR!J30)/(CPMR!C17+CPMR!C20+CPMR!C26+CPMR!C29+CPMR!C30)</f>
        <v>1</v>
      </c>
      <c r="E12" s="70">
        <f t="shared" si="0"/>
        <v>1</v>
      </c>
    </row>
    <row r="13" spans="2:7">
      <c r="B13" s="333" t="s">
        <v>68</v>
      </c>
      <c r="C13" s="334">
        <f>CPMR!K17/CPMR!D17</f>
        <v>1</v>
      </c>
      <c r="E13" s="70">
        <f t="shared" si="0"/>
        <v>1</v>
      </c>
    </row>
    <row r="14" spans="2:7">
      <c r="B14" s="333" t="s">
        <v>69</v>
      </c>
      <c r="C14" s="334" t="e">
        <f>(CPMR!K33-CPMR!K27-CPMR!K28-CPMR!K21-CPMR!K23-CPMR!K25-CPMR!K32)/(CPMR!D33-CPMR!D27-CPMR!D28-CPMR!D21-CPMR!D23-CPMR!D25-CPMR!D32)</f>
        <v>#DIV/0!</v>
      </c>
      <c r="E14" s="70" t="e">
        <f t="shared" si="0"/>
        <v>#DIV/0!</v>
      </c>
      <c r="F14" s="70" t="e">
        <f>CPMR!K33/CPMR!D33</f>
        <v>#DIV/0!</v>
      </c>
      <c r="G14" s="70" t="e">
        <f>(CPMR!K19+CPMR!K26+CPMR!K29+CPMR!K30)/(CPMR!D19+CPMR!D26+CPMR!D29+CPMR!D30)</f>
        <v>#DIV/0!</v>
      </c>
    </row>
    <row r="15" spans="2:7">
      <c r="B15" s="333" t="s">
        <v>70</v>
      </c>
      <c r="C15" s="334">
        <f>CPMR!E39/CPMR!B39</f>
        <v>0.67011965169726428</v>
      </c>
      <c r="E15" s="70">
        <f t="shared" si="0"/>
        <v>0.67011965169726428</v>
      </c>
    </row>
    <row r="16" spans="2:7">
      <c r="B16" s="333" t="s">
        <v>71</v>
      </c>
      <c r="C16" s="334">
        <f>CPMR!D17/CPMR!C17</f>
        <v>1</v>
      </c>
      <c r="E16" s="70">
        <f t="shared" si="0"/>
        <v>1</v>
      </c>
    </row>
    <row r="17" spans="2:5" hidden="1">
      <c r="B17" s="333" t="s">
        <v>72</v>
      </c>
      <c r="C17" s="334">
        <f>CPMR!F17/CPMR!C17</f>
        <v>0</v>
      </c>
      <c r="E17" s="70">
        <f t="shared" si="0"/>
        <v>0</v>
      </c>
    </row>
    <row r="18" spans="2:5">
      <c r="B18" s="333" t="s">
        <v>73</v>
      </c>
      <c r="C18" s="334" t="e">
        <f>CPMR!S14/CPMR!D14</f>
        <v>#DIV/0!</v>
      </c>
      <c r="E18" s="70" t="e">
        <f t="shared" si="0"/>
        <v>#DIV/0!</v>
      </c>
    </row>
    <row r="19" spans="2:5">
      <c r="B19" s="333" t="s">
        <v>74</v>
      </c>
      <c r="C19" s="334">
        <f>CPMR!S15/CPMR!D15</f>
        <v>1</v>
      </c>
      <c r="E19" s="70">
        <f t="shared" si="0"/>
        <v>1</v>
      </c>
    </row>
    <row r="20" spans="2:5">
      <c r="B20" s="333" t="s">
        <v>75</v>
      </c>
      <c r="C20" s="334" t="e">
        <f>CPMR!S16/CPMR!D16</f>
        <v>#DIV/0!</v>
      </c>
      <c r="E20" s="70" t="e">
        <f t="shared" si="0"/>
        <v>#DIV/0!</v>
      </c>
    </row>
    <row r="21" spans="2:5" ht="15" hidden="1" customHeight="1">
      <c r="B21" s="333" t="s">
        <v>76</v>
      </c>
      <c r="C21" s="334" t="s">
        <v>88</v>
      </c>
      <c r="E21" s="70">
        <f t="shared" si="0"/>
        <v>0</v>
      </c>
    </row>
  </sheetData>
  <sheetProtection sheet="1" objects="1" scenario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37"/>
  <sheetViews>
    <sheetView showGridLines="0" zoomScale="140" zoomScaleNormal="140" zoomScaleSheetLayoutView="115" workbookViewId="0">
      <selection activeCell="L3" sqref="L3:O3"/>
    </sheetView>
  </sheetViews>
  <sheetFormatPr defaultColWidth="9.140625" defaultRowHeight="12.75"/>
  <cols>
    <col min="1" max="1" width="9.140625" style="233"/>
    <col min="2" max="2" width="2.85546875" style="262" customWidth="1"/>
    <col min="3" max="3" width="9.140625" style="271"/>
    <col min="4" max="4" width="10" style="271" customWidth="1"/>
    <col min="5" max="5" width="10" style="254" customWidth="1"/>
    <col min="6" max="6" width="2.85546875" style="254" customWidth="1"/>
    <col min="7" max="7" width="9.28515625" style="254" customWidth="1"/>
    <col min="8" max="8" width="6" style="254" customWidth="1"/>
    <col min="9" max="9" width="8.5703125" style="254" customWidth="1"/>
    <col min="10" max="10" width="8.7109375" style="254" customWidth="1"/>
    <col min="11" max="15" width="9.140625" style="254"/>
    <col min="16" max="17" width="4.85546875" hidden="1" customWidth="1"/>
    <col min="18" max="18" width="18.140625" style="255" hidden="1" customWidth="1"/>
    <col min="21" max="16384" width="9.140625" style="254"/>
  </cols>
  <sheetData>
    <row r="1" spans="1:20">
      <c r="B1" s="230" t="s">
        <v>3</v>
      </c>
      <c r="T1" s="254"/>
    </row>
    <row r="2" spans="1:20">
      <c r="A2" s="261" t="s">
        <v>162</v>
      </c>
      <c r="C2" s="263"/>
      <c r="D2" s="358" t="s">
        <v>644</v>
      </c>
      <c r="E2" s="358"/>
      <c r="F2" s="358"/>
      <c r="G2" s="358"/>
      <c r="H2" s="358"/>
      <c r="I2" s="358"/>
      <c r="J2"/>
      <c r="K2" s="261" t="s">
        <v>163</v>
      </c>
      <c r="L2" s="364">
        <v>45742</v>
      </c>
      <c r="M2" s="364"/>
      <c r="N2" s="364"/>
      <c r="O2" s="364"/>
      <c r="T2" s="254"/>
    </row>
    <row r="3" spans="1:20">
      <c r="A3" s="261" t="s">
        <v>164</v>
      </c>
      <c r="C3" s="263"/>
      <c r="D3" s="358" t="s">
        <v>645</v>
      </c>
      <c r="E3" s="358"/>
      <c r="F3" s="358"/>
      <c r="G3" s="358"/>
      <c r="H3" s="358"/>
      <c r="I3" s="358"/>
      <c r="J3"/>
      <c r="K3" s="261" t="s">
        <v>165</v>
      </c>
      <c r="L3" s="365" t="s">
        <v>646</v>
      </c>
      <c r="M3" s="365"/>
      <c r="N3" s="365"/>
      <c r="O3" s="365"/>
      <c r="T3" s="254"/>
    </row>
    <row r="4" spans="1:20">
      <c r="A4" s="261"/>
      <c r="C4" s="263"/>
      <c r="D4" s="263"/>
      <c r="E4"/>
      <c r="F4"/>
      <c r="G4"/>
      <c r="H4"/>
      <c r="I4"/>
      <c r="J4"/>
      <c r="K4"/>
      <c r="L4"/>
      <c r="M4"/>
      <c r="N4"/>
      <c r="O4"/>
      <c r="T4" s="254"/>
    </row>
    <row r="5" spans="1:20">
      <c r="A5" s="261"/>
      <c r="C5" s="263"/>
      <c r="D5" s="263"/>
      <c r="E5"/>
      <c r="F5"/>
      <c r="G5"/>
      <c r="H5"/>
      <c r="I5"/>
      <c r="J5"/>
      <c r="K5"/>
      <c r="L5"/>
      <c r="M5"/>
      <c r="N5"/>
      <c r="O5"/>
      <c r="T5" s="254"/>
    </row>
    <row r="6" spans="1:20" ht="28.9" customHeight="1">
      <c r="A6" s="366" t="s">
        <v>515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T6" s="254"/>
    </row>
    <row r="7" spans="1:20">
      <c r="A7" s="261"/>
      <c r="B7" s="230"/>
      <c r="C7" s="263"/>
      <c r="D7" s="263"/>
      <c r="E7"/>
      <c r="F7"/>
      <c r="G7"/>
      <c r="H7"/>
      <c r="I7"/>
      <c r="J7"/>
      <c r="K7"/>
      <c r="L7"/>
      <c r="M7"/>
      <c r="N7"/>
      <c r="O7"/>
      <c r="T7" s="254"/>
    </row>
    <row r="8" spans="1:20">
      <c r="A8" s="261" t="s">
        <v>343</v>
      </c>
      <c r="B8" s="230"/>
      <c r="C8" s="263"/>
      <c r="D8" s="263"/>
      <c r="E8"/>
      <c r="F8"/>
      <c r="G8"/>
      <c r="H8"/>
      <c r="I8"/>
      <c r="J8"/>
      <c r="K8"/>
      <c r="L8"/>
      <c r="M8"/>
      <c r="N8"/>
      <c r="O8"/>
      <c r="R8" s="255" t="str">
        <f>IF(COUNTA(B10,B12,E13,B15,G16)=5,criteria!I34,criteria!C34)</f>
        <v xml:space="preserve">Compliant </v>
      </c>
      <c r="T8" s="254"/>
    </row>
    <row r="9" spans="1:20" ht="15" customHeight="1" thickBot="1">
      <c r="A9" s="261"/>
      <c r="B9" s="230"/>
      <c r="C9" s="263"/>
      <c r="D9" s="263"/>
      <c r="E9"/>
      <c r="F9"/>
      <c r="G9"/>
      <c r="H9"/>
      <c r="I9"/>
      <c r="J9"/>
      <c r="K9"/>
      <c r="L9"/>
      <c r="M9"/>
      <c r="N9"/>
      <c r="O9"/>
      <c r="T9" s="254"/>
    </row>
    <row r="10" spans="1:20" ht="15" customHeight="1" thickBot="1">
      <c r="A10" s="261"/>
      <c r="B10" s="353" t="s">
        <v>647</v>
      </c>
      <c r="C10" s="263" t="s">
        <v>337</v>
      </c>
      <c r="D10" s="263"/>
      <c r="E10"/>
      <c r="F10" s="264"/>
      <c r="G10" s="263"/>
      <c r="H10"/>
      <c r="I10"/>
      <c r="J10"/>
      <c r="K10"/>
      <c r="L10"/>
      <c r="M10"/>
      <c r="N10"/>
      <c r="O10"/>
      <c r="R10"/>
      <c r="T10" s="254"/>
    </row>
    <row r="11" spans="1:20" ht="15" customHeight="1" thickBot="1">
      <c r="A11" s="261"/>
      <c r="B11" s="230"/>
      <c r="C11" s="263"/>
      <c r="D11" s="263"/>
      <c r="E11"/>
      <c r="F11" s="264"/>
      <c r="G11" s="263"/>
      <c r="H11"/>
      <c r="I11"/>
      <c r="J11"/>
      <c r="K11"/>
      <c r="L11"/>
      <c r="M11"/>
      <c r="N11"/>
      <c r="O11"/>
      <c r="T11" s="254"/>
    </row>
    <row r="12" spans="1:20" ht="15" customHeight="1" thickBot="1">
      <c r="A12" s="261"/>
      <c r="B12" s="353" t="s">
        <v>647</v>
      </c>
      <c r="C12" s="263" t="s">
        <v>338</v>
      </c>
      <c r="D12" s="263"/>
      <c r="E12"/>
      <c r="F12" s="264"/>
      <c r="G12" s="263"/>
      <c r="H12"/>
      <c r="I12"/>
      <c r="J12"/>
      <c r="K12"/>
      <c r="L12"/>
      <c r="M12"/>
      <c r="N12"/>
      <c r="O12"/>
      <c r="T12" s="254"/>
    </row>
    <row r="13" spans="1:20" ht="15" customHeight="1">
      <c r="A13" s="261"/>
      <c r="B13" s="230"/>
      <c r="C13" s="263" t="s">
        <v>447</v>
      </c>
      <c r="D13" s="263"/>
      <c r="E13" s="359" t="s">
        <v>648</v>
      </c>
      <c r="F13" s="359"/>
      <c r="G13" s="359"/>
      <c r="H13" s="359"/>
      <c r="I13" s="359"/>
      <c r="J13" s="359"/>
      <c r="K13" s="359"/>
      <c r="L13" s="359"/>
      <c r="M13" s="359"/>
      <c r="N13"/>
      <c r="O13"/>
      <c r="T13" s="254"/>
    </row>
    <row r="14" spans="1:20" ht="15" customHeight="1" thickBot="1">
      <c r="A14" s="261"/>
      <c r="B14" s="230"/>
      <c r="C14" s="263"/>
      <c r="D14" s="263"/>
      <c r="E14"/>
      <c r="F14" s="264"/>
      <c r="G14" s="263"/>
      <c r="H14"/>
      <c r="I14"/>
      <c r="J14"/>
      <c r="K14"/>
      <c r="L14"/>
      <c r="M14"/>
      <c r="N14"/>
      <c r="O14"/>
      <c r="T14" s="254"/>
    </row>
    <row r="15" spans="1:20" ht="15" customHeight="1" thickBot="1">
      <c r="A15" s="261"/>
      <c r="B15" s="353" t="s">
        <v>647</v>
      </c>
      <c r="C15" s="263" t="s">
        <v>339</v>
      </c>
      <c r="D15" s="263"/>
      <c r="E15"/>
      <c r="F15" s="264"/>
      <c r="G15" s="263"/>
      <c r="H15"/>
      <c r="I15"/>
      <c r="J15"/>
      <c r="K15"/>
      <c r="L15"/>
      <c r="M15"/>
      <c r="N15"/>
      <c r="O15"/>
      <c r="T15" s="254"/>
    </row>
    <row r="16" spans="1:20" ht="15" customHeight="1">
      <c r="A16" s="261"/>
      <c r="B16" s="230"/>
      <c r="C16" s="267" t="s">
        <v>448</v>
      </c>
      <c r="D16" s="263"/>
      <c r="E16"/>
      <c r="F16" s="264"/>
      <c r="G16" s="362">
        <v>45289</v>
      </c>
      <c r="H16" s="363"/>
      <c r="I16" s="363"/>
      <c r="J16" s="363"/>
      <c r="K16" s="363"/>
      <c r="L16" s="363"/>
      <c r="M16" s="363"/>
      <c r="N16"/>
      <c r="O16"/>
      <c r="T16" s="254"/>
    </row>
    <row r="17" spans="1:20" ht="15" customHeight="1">
      <c r="A17" s="261"/>
      <c r="B17" s="230"/>
      <c r="C17" s="263"/>
      <c r="D17" s="263"/>
      <c r="E17"/>
      <c r="F17"/>
      <c r="G17"/>
      <c r="H17"/>
      <c r="I17"/>
      <c r="J17"/>
      <c r="K17"/>
      <c r="L17"/>
      <c r="M17"/>
      <c r="N17"/>
      <c r="O17"/>
      <c r="T17" s="254"/>
    </row>
    <row r="18" spans="1:20">
      <c r="A18" s="261" t="s">
        <v>166</v>
      </c>
      <c r="B18" s="230"/>
      <c r="C18" s="263"/>
      <c r="D18" s="263"/>
      <c r="E18"/>
      <c r="F18"/>
      <c r="G18"/>
      <c r="H18"/>
      <c r="I18"/>
      <c r="J18"/>
      <c r="K18"/>
      <c r="L18"/>
      <c r="M18"/>
      <c r="N18"/>
      <c r="O18"/>
      <c r="R18" s="256" t="str">
        <f>IF(R26=3,criteria!I35,IF(AND(R21=1,R26=2),criteria!G35,IF(AND(R21=1,R26=1),criteria!E35,criteria!C35)))</f>
        <v>Substantially Compliant</v>
      </c>
      <c r="T18" s="254"/>
    </row>
    <row r="19" spans="1:20">
      <c r="A19" s="261" t="s">
        <v>344</v>
      </c>
      <c r="B19" s="230"/>
      <c r="C19" s="263"/>
      <c r="D19" s="263"/>
      <c r="E19"/>
      <c r="F19"/>
      <c r="G19"/>
      <c r="H19"/>
      <c r="I19"/>
      <c r="J19"/>
      <c r="K19" s="261"/>
      <c r="L19"/>
      <c r="M19"/>
      <c r="N19"/>
      <c r="O19"/>
      <c r="R19" s="255" t="str">
        <f>IF(COUNTA(B21,G25,B27)=3,criteria!I35,criteria!C35)</f>
        <v xml:space="preserve">Not Compliant </v>
      </c>
      <c r="T19" s="254"/>
    </row>
    <row r="20" spans="1:20" ht="15" customHeight="1" thickBot="1">
      <c r="A20" s="261"/>
      <c r="B20" s="230"/>
      <c r="C20" s="263"/>
      <c r="D20" s="263"/>
      <c r="E20"/>
      <c r="F20"/>
      <c r="G20"/>
      <c r="H20"/>
      <c r="I20"/>
      <c r="J20"/>
      <c r="K20"/>
      <c r="L20"/>
      <c r="M20"/>
      <c r="N20"/>
      <c r="O20"/>
      <c r="T20" s="254"/>
    </row>
    <row r="21" spans="1:20" ht="15" customHeight="1" thickBot="1">
      <c r="A21" s="261"/>
      <c r="B21" s="353" t="s">
        <v>647</v>
      </c>
      <c r="C21" s="263" t="s">
        <v>345</v>
      </c>
      <c r="D21" s="263"/>
      <c r="E21"/>
      <c r="F21" s="264"/>
      <c r="G21" s="263"/>
      <c r="H21"/>
      <c r="I21"/>
      <c r="J21"/>
      <c r="K21"/>
      <c r="L21"/>
      <c r="M21"/>
      <c r="N21"/>
      <c r="O21"/>
      <c r="R21">
        <f>COUNTA(B21)</f>
        <v>1</v>
      </c>
      <c r="T21" s="254"/>
    </row>
    <row r="22" spans="1:20" ht="15" customHeight="1" thickBot="1">
      <c r="A22" s="261"/>
      <c r="B22" s="230"/>
      <c r="C22" s="263"/>
      <c r="D22" s="263"/>
      <c r="E22"/>
      <c r="F22" s="264"/>
      <c r="G22" s="263"/>
      <c r="H22"/>
      <c r="I22"/>
      <c r="J22"/>
      <c r="K22"/>
      <c r="L22"/>
      <c r="M22"/>
      <c r="N22"/>
      <c r="O22"/>
      <c r="R22"/>
      <c r="T22" s="254"/>
    </row>
    <row r="23" spans="1:20" ht="15" customHeight="1" thickBot="1">
      <c r="A23" s="261"/>
      <c r="B23" s="353" t="s">
        <v>647</v>
      </c>
      <c r="C23" s="263" t="s">
        <v>346</v>
      </c>
      <c r="D23" s="263"/>
      <c r="E23"/>
      <c r="F23" s="264"/>
      <c r="G23" s="263"/>
      <c r="H23"/>
      <c r="I23"/>
      <c r="J23"/>
      <c r="K23"/>
      <c r="L23"/>
      <c r="M23"/>
      <c r="N23"/>
      <c r="O23"/>
      <c r="R23">
        <f>IF(COUNTA(B23,G25)=2,1,0)</f>
        <v>1</v>
      </c>
      <c r="T23" s="254"/>
    </row>
    <row r="24" spans="1:20" ht="15" customHeight="1">
      <c r="A24" s="261"/>
      <c r="B24" s="230"/>
      <c r="C24" s="263" t="s">
        <v>347</v>
      </c>
      <c r="D24" s="263"/>
      <c r="E24"/>
      <c r="F24" s="264"/>
      <c r="G24" s="263"/>
      <c r="H24"/>
      <c r="I24"/>
      <c r="J24"/>
      <c r="K24"/>
      <c r="L24"/>
      <c r="M24"/>
      <c r="N24"/>
      <c r="O24"/>
      <c r="R24"/>
      <c r="T24" s="254"/>
    </row>
    <row r="25" spans="1:20" ht="15" customHeight="1">
      <c r="A25" s="261"/>
      <c r="B25" s="230"/>
      <c r="C25" s="267" t="s">
        <v>448</v>
      </c>
      <c r="D25" s="263"/>
      <c r="E25"/>
      <c r="F25" s="264"/>
      <c r="G25" s="362">
        <v>45135</v>
      </c>
      <c r="H25" s="363"/>
      <c r="I25" s="363"/>
      <c r="J25" s="363"/>
      <c r="K25" s="363"/>
      <c r="L25" s="363"/>
      <c r="M25" s="363"/>
      <c r="N25"/>
      <c r="O25"/>
      <c r="R25">
        <f>COUNTA(B27)</f>
        <v>0</v>
      </c>
      <c r="T25" s="254"/>
    </row>
    <row r="26" spans="1:20" ht="15" customHeight="1" thickBot="1">
      <c r="A26" s="261"/>
      <c r="B26" s="230"/>
      <c r="C26" s="263"/>
      <c r="D26" s="263"/>
      <c r="E26"/>
      <c r="F26" s="264"/>
      <c r="G26" s="263"/>
      <c r="H26"/>
      <c r="I26"/>
      <c r="J26"/>
      <c r="K26"/>
      <c r="L26"/>
      <c r="M26"/>
      <c r="N26"/>
      <c r="O26"/>
      <c r="R26" s="255">
        <f>SUM(R21:R25)</f>
        <v>2</v>
      </c>
      <c r="T26" s="254"/>
    </row>
    <row r="27" spans="1:20" ht="15" customHeight="1" thickBot="1">
      <c r="A27" s="261"/>
      <c r="B27" s="231"/>
      <c r="C27" s="263" t="s">
        <v>348</v>
      </c>
      <c r="D27" s="263"/>
      <c r="E27"/>
      <c r="F27" s="264"/>
      <c r="G27" s="263"/>
      <c r="H27"/>
      <c r="I27"/>
      <c r="J27"/>
      <c r="K27"/>
      <c r="L27"/>
      <c r="M27"/>
      <c r="N27"/>
      <c r="O27"/>
      <c r="T27" s="254"/>
    </row>
    <row r="28" spans="1:20" ht="15" customHeight="1">
      <c r="A28" s="261"/>
      <c r="B28" s="230"/>
      <c r="C28" s="263"/>
      <c r="D28" s="263"/>
      <c r="E28"/>
      <c r="F28"/>
      <c r="G28"/>
      <c r="H28"/>
      <c r="I28"/>
      <c r="J28"/>
      <c r="K28"/>
      <c r="L28"/>
      <c r="M28"/>
      <c r="N28"/>
      <c r="O28"/>
      <c r="T28" s="254"/>
    </row>
    <row r="29" spans="1:20" ht="15" customHeight="1">
      <c r="A29" s="261" t="s">
        <v>386</v>
      </c>
      <c r="B29" s="230"/>
      <c r="C29" s="263"/>
      <c r="D29" s="263"/>
      <c r="E29"/>
      <c r="F29"/>
      <c r="G29"/>
      <c r="H29"/>
      <c r="I29"/>
      <c r="J29"/>
      <c r="K29"/>
      <c r="L29"/>
      <c r="M29"/>
      <c r="N29"/>
      <c r="O29"/>
      <c r="T29" s="254"/>
    </row>
    <row r="30" spans="1:20" ht="15" customHeight="1" thickBot="1">
      <c r="A30" s="261"/>
      <c r="B30" s="230"/>
      <c r="C30" s="263"/>
      <c r="D30" s="263"/>
      <c r="E30"/>
      <c r="F30"/>
      <c r="G30"/>
      <c r="H30"/>
      <c r="I30"/>
      <c r="J30"/>
      <c r="K30"/>
      <c r="L30"/>
      <c r="M30"/>
      <c r="N30"/>
      <c r="O30"/>
      <c r="R30" s="255" t="str">
        <f>IF(CPMR!B24=0, "n/a", Questionnaire!R32)</f>
        <v>n/a</v>
      </c>
      <c r="T30" s="254"/>
    </row>
    <row r="31" spans="1:20" ht="15" customHeight="1" thickBot="1">
      <c r="A31" s="261"/>
      <c r="B31" s="231"/>
      <c r="C31" s="263" t="s">
        <v>306</v>
      </c>
      <c r="D31" s="263"/>
      <c r="E31"/>
      <c r="F31"/>
      <c r="G31"/>
      <c r="H31"/>
      <c r="I31"/>
      <c r="J31"/>
      <c r="K31"/>
      <c r="L31"/>
      <c r="M31"/>
      <c r="N31"/>
      <c r="O31"/>
      <c r="T31" s="254"/>
    </row>
    <row r="32" spans="1:20" ht="15" customHeight="1" thickBot="1">
      <c r="A32" s="261"/>
      <c r="B32" s="230"/>
      <c r="C32" s="263"/>
      <c r="D32" s="263"/>
      <c r="E32"/>
      <c r="F32"/>
      <c r="G32"/>
      <c r="H32"/>
      <c r="I32"/>
      <c r="J32"/>
      <c r="K32"/>
      <c r="L32"/>
      <c r="M32"/>
      <c r="N32"/>
      <c r="O32"/>
      <c r="R32" s="255" t="str">
        <f>IF(COUNTA(B31:B41)=5,criteria!I17,criteria!C17)</f>
        <v xml:space="preserve">Not Compliant </v>
      </c>
      <c r="T32" s="254"/>
    </row>
    <row r="33" spans="1:20" ht="15" customHeight="1" thickBot="1">
      <c r="A33" s="261"/>
      <c r="B33" s="231"/>
      <c r="C33" s="263" t="s">
        <v>307</v>
      </c>
      <c r="D33" s="263"/>
      <c r="E33"/>
      <c r="F33"/>
      <c r="G33"/>
      <c r="H33"/>
      <c r="I33"/>
      <c r="J33"/>
      <c r="K33"/>
      <c r="L33"/>
      <c r="M33"/>
      <c r="N33"/>
      <c r="O33"/>
      <c r="T33" s="254"/>
    </row>
    <row r="34" spans="1:20" ht="15" customHeight="1">
      <c r="A34" s="261"/>
      <c r="B34" s="230"/>
      <c r="C34" s="263" t="s">
        <v>308</v>
      </c>
      <c r="D34" s="263"/>
      <c r="E34"/>
      <c r="F34"/>
      <c r="G34"/>
      <c r="H34"/>
      <c r="I34"/>
      <c r="J34"/>
      <c r="K34"/>
      <c r="L34"/>
      <c r="M34"/>
      <c r="N34"/>
      <c r="O34"/>
      <c r="T34" s="254"/>
    </row>
    <row r="35" spans="1:20" ht="15" customHeight="1" thickBot="1">
      <c r="A35" s="261"/>
      <c r="B35" s="230"/>
      <c r="C35" s="263"/>
      <c r="D35" s="263"/>
      <c r="E35"/>
      <c r="F35"/>
      <c r="G35"/>
      <c r="H35"/>
      <c r="I35"/>
      <c r="J35"/>
      <c r="K35"/>
      <c r="L35"/>
      <c r="M35"/>
      <c r="N35"/>
      <c r="O35"/>
      <c r="T35" s="254"/>
    </row>
    <row r="36" spans="1:20" ht="15" customHeight="1" thickBot="1">
      <c r="A36" s="261"/>
      <c r="B36" s="231"/>
      <c r="C36" s="263" t="s">
        <v>309</v>
      </c>
      <c r="D36" s="263"/>
      <c r="E36"/>
      <c r="F36"/>
      <c r="G36"/>
      <c r="H36"/>
      <c r="I36"/>
      <c r="J36"/>
      <c r="K36"/>
      <c r="L36"/>
      <c r="M36"/>
      <c r="N36"/>
      <c r="O36"/>
      <c r="T36" s="254"/>
    </row>
    <row r="37" spans="1:20" ht="15" customHeight="1">
      <c r="A37" s="261"/>
      <c r="B37" s="230"/>
      <c r="C37" s="263" t="s">
        <v>310</v>
      </c>
      <c r="D37" s="263"/>
      <c r="E37"/>
      <c r="F37"/>
      <c r="G37"/>
      <c r="H37"/>
      <c r="I37"/>
      <c r="J37"/>
      <c r="K37"/>
      <c r="L37"/>
      <c r="M37"/>
      <c r="N37"/>
      <c r="O37"/>
      <c r="T37" s="254"/>
    </row>
    <row r="38" spans="1:20" ht="15" customHeight="1" thickBot="1">
      <c r="A38" s="261"/>
      <c r="B38" s="230"/>
      <c r="C38" s="263"/>
      <c r="D38" s="263"/>
      <c r="E38"/>
      <c r="F38"/>
      <c r="G38"/>
      <c r="H38"/>
      <c r="I38"/>
      <c r="J38"/>
      <c r="K38"/>
      <c r="L38"/>
      <c r="M38"/>
      <c r="N38"/>
      <c r="O38"/>
      <c r="T38" s="254"/>
    </row>
    <row r="39" spans="1:20" ht="15" customHeight="1" thickBot="1">
      <c r="A39" s="261"/>
      <c r="B39" s="231"/>
      <c r="C39" s="263" t="s">
        <v>311</v>
      </c>
      <c r="D39" s="263"/>
      <c r="E39"/>
      <c r="F39"/>
      <c r="G39"/>
      <c r="H39"/>
      <c r="I39"/>
      <c r="J39"/>
      <c r="K39"/>
      <c r="L39"/>
      <c r="M39"/>
      <c r="N39"/>
      <c r="O39"/>
      <c r="T39" s="254"/>
    </row>
    <row r="40" spans="1:20" ht="15" customHeight="1" thickBot="1">
      <c r="A40" s="261"/>
      <c r="B40" s="230"/>
      <c r="C40" s="263"/>
      <c r="D40" s="263"/>
      <c r="E40"/>
      <c r="F40"/>
      <c r="G40"/>
      <c r="H40"/>
      <c r="I40"/>
      <c r="J40"/>
      <c r="K40"/>
      <c r="L40"/>
      <c r="M40"/>
      <c r="N40"/>
      <c r="O40"/>
      <c r="T40" s="254"/>
    </row>
    <row r="41" spans="1:20" ht="15" customHeight="1" thickBot="1">
      <c r="A41" s="261"/>
      <c r="B41" s="231"/>
      <c r="C41" s="263" t="s">
        <v>312</v>
      </c>
      <c r="D41" s="263"/>
      <c r="E41"/>
      <c r="F41"/>
      <c r="G41"/>
      <c r="H41"/>
      <c r="I41"/>
      <c r="J41"/>
      <c r="K41"/>
      <c r="L41"/>
      <c r="M41"/>
      <c r="N41"/>
      <c r="O41"/>
      <c r="T41" s="254"/>
    </row>
    <row r="42" spans="1:20" ht="15" customHeight="1">
      <c r="A42" s="261"/>
      <c r="B42" s="230"/>
      <c r="C42" s="263" t="s">
        <v>313</v>
      </c>
      <c r="D42" s="263"/>
      <c r="E42"/>
      <c r="F42"/>
      <c r="G42"/>
      <c r="H42"/>
      <c r="I42"/>
      <c r="J42"/>
      <c r="K42"/>
      <c r="L42"/>
      <c r="M42"/>
      <c r="N42"/>
      <c r="O42"/>
      <c r="T42" s="254"/>
    </row>
    <row r="43" spans="1:20" ht="15" customHeight="1">
      <c r="A43" s="261"/>
      <c r="B43" s="230"/>
      <c r="C43" s="263" t="s">
        <v>314</v>
      </c>
      <c r="D43" s="263"/>
      <c r="E43"/>
      <c r="F43"/>
      <c r="G43"/>
      <c r="H43"/>
      <c r="I43"/>
      <c r="J43"/>
      <c r="K43"/>
      <c r="L43"/>
      <c r="M43"/>
      <c r="N43"/>
      <c r="O43"/>
      <c r="T43" s="254"/>
    </row>
    <row r="44" spans="1:20" ht="15" customHeight="1">
      <c r="A44" s="261"/>
      <c r="B44" s="230"/>
      <c r="C44" s="263"/>
      <c r="D44" s="263"/>
      <c r="E44"/>
      <c r="F44"/>
      <c r="G44"/>
      <c r="H44"/>
      <c r="I44"/>
      <c r="J44"/>
      <c r="K44"/>
      <c r="L44"/>
      <c r="M44"/>
      <c r="N44"/>
      <c r="O44"/>
      <c r="T44" s="254"/>
    </row>
    <row r="45" spans="1:20" ht="15" customHeight="1">
      <c r="A45" s="261" t="s">
        <v>468</v>
      </c>
      <c r="B45" s="230"/>
      <c r="C45" s="263"/>
      <c r="D45" s="263"/>
      <c r="E45"/>
      <c r="F45"/>
      <c r="G45"/>
      <c r="H45"/>
      <c r="I45"/>
      <c r="J45"/>
      <c r="K45"/>
      <c r="L45"/>
      <c r="M45"/>
      <c r="N45"/>
      <c r="O45"/>
      <c r="T45" s="254"/>
    </row>
    <row r="46" spans="1:20" ht="15" customHeight="1" thickBot="1">
      <c r="A46" s="261"/>
      <c r="B46" s="230"/>
      <c r="C46" s="263"/>
      <c r="D46" s="263"/>
      <c r="E46"/>
      <c r="F46"/>
      <c r="G46"/>
      <c r="H46"/>
      <c r="I46"/>
      <c r="J46"/>
      <c r="K46"/>
      <c r="L46"/>
      <c r="M46"/>
      <c r="N46"/>
      <c r="O46"/>
      <c r="R46" s="255" t="str">
        <f>IF(CPMR!B26=0, "n/a", Questionnaire!R48)</f>
        <v>n/a</v>
      </c>
      <c r="T46" s="254"/>
    </row>
    <row r="47" spans="1:20" ht="15" customHeight="1" thickBot="1">
      <c r="A47" s="261"/>
      <c r="B47" s="231"/>
      <c r="C47" s="263" t="s">
        <v>298</v>
      </c>
      <c r="D47" s="263"/>
      <c r="E47"/>
      <c r="F47"/>
      <c r="G47"/>
      <c r="H47"/>
      <c r="I47"/>
      <c r="J47"/>
      <c r="K47"/>
      <c r="L47"/>
      <c r="M47"/>
      <c r="N47"/>
      <c r="O47"/>
      <c r="T47" s="254"/>
    </row>
    <row r="48" spans="1:20" ht="15" customHeight="1" thickBot="1">
      <c r="A48" s="261"/>
      <c r="B48" s="230"/>
      <c r="C48" s="263"/>
      <c r="D48" s="263"/>
      <c r="E48"/>
      <c r="F48"/>
      <c r="G48"/>
      <c r="H48"/>
      <c r="I48"/>
      <c r="J48"/>
      <c r="K48"/>
      <c r="L48"/>
      <c r="M48"/>
      <c r="N48"/>
      <c r="O48"/>
      <c r="R48" s="255" t="str">
        <f>IF(COUNTA(B47:B54)=4,criteria!I18,criteria!C18)</f>
        <v xml:space="preserve">Not Compliant </v>
      </c>
      <c r="T48" s="254"/>
    </row>
    <row r="49" spans="1:20" ht="15" customHeight="1" thickBot="1">
      <c r="A49" s="261"/>
      <c r="B49" s="231"/>
      <c r="C49" s="263" t="s">
        <v>299</v>
      </c>
      <c r="D49" s="263"/>
      <c r="E49"/>
      <c r="F49"/>
      <c r="G49"/>
      <c r="H49"/>
      <c r="I49"/>
      <c r="J49"/>
      <c r="K49"/>
      <c r="L49"/>
      <c r="M49"/>
      <c r="N49"/>
      <c r="O49"/>
      <c r="T49" s="254"/>
    </row>
    <row r="50" spans="1:20" ht="15" customHeight="1">
      <c r="A50" s="261"/>
      <c r="B50" s="230"/>
      <c r="C50" s="263" t="s">
        <v>300</v>
      </c>
      <c r="D50" s="263"/>
      <c r="E50"/>
      <c r="F50"/>
      <c r="G50"/>
      <c r="H50"/>
      <c r="I50"/>
      <c r="J50"/>
      <c r="K50"/>
      <c r="L50"/>
      <c r="M50"/>
      <c r="N50"/>
      <c r="O50"/>
      <c r="T50" s="254"/>
    </row>
    <row r="51" spans="1:20" ht="15" customHeight="1" thickBot="1">
      <c r="A51" s="261"/>
      <c r="B51" s="230"/>
      <c r="C51" s="263"/>
      <c r="D51" s="263"/>
      <c r="E51"/>
      <c r="F51"/>
      <c r="G51"/>
      <c r="H51"/>
      <c r="I51"/>
      <c r="J51"/>
      <c r="K51"/>
      <c r="L51"/>
      <c r="M51"/>
      <c r="N51"/>
      <c r="O51"/>
      <c r="T51" s="254"/>
    </row>
    <row r="52" spans="1:20" ht="15" customHeight="1" thickBot="1">
      <c r="A52" s="261"/>
      <c r="B52" s="231"/>
      <c r="C52" s="263" t="s">
        <v>301</v>
      </c>
      <c r="D52" s="263"/>
      <c r="E52"/>
      <c r="F52"/>
      <c r="G52"/>
      <c r="H52"/>
      <c r="I52"/>
      <c r="J52"/>
      <c r="K52"/>
      <c r="L52"/>
      <c r="M52"/>
      <c r="N52"/>
      <c r="O52"/>
      <c r="T52" s="254"/>
    </row>
    <row r="53" spans="1:20" ht="15" customHeight="1" thickBot="1">
      <c r="A53" s="261"/>
      <c r="B53" s="230"/>
      <c r="C53" s="263"/>
      <c r="D53" s="263"/>
      <c r="E53"/>
      <c r="F53"/>
      <c r="G53"/>
      <c r="H53"/>
      <c r="I53"/>
      <c r="J53"/>
      <c r="K53"/>
      <c r="L53"/>
      <c r="M53"/>
      <c r="N53"/>
      <c r="O53"/>
      <c r="T53" s="254"/>
    </row>
    <row r="54" spans="1:20" ht="15" customHeight="1" thickBot="1">
      <c r="A54" s="261"/>
      <c r="B54" s="231"/>
      <c r="C54" s="263" t="s">
        <v>302</v>
      </c>
      <c r="D54" s="263"/>
      <c r="E54"/>
      <c r="F54"/>
      <c r="G54"/>
      <c r="H54"/>
      <c r="I54"/>
      <c r="J54"/>
      <c r="K54"/>
      <c r="L54"/>
      <c r="M54"/>
      <c r="N54"/>
      <c r="O54"/>
      <c r="T54" s="254"/>
    </row>
    <row r="55" spans="1:20" ht="15" customHeight="1">
      <c r="A55" s="261"/>
      <c r="B55" s="230"/>
      <c r="C55" s="263" t="s">
        <v>303</v>
      </c>
      <c r="D55" s="263"/>
      <c r="E55"/>
      <c r="F55"/>
      <c r="G55"/>
      <c r="H55"/>
      <c r="I55"/>
      <c r="J55"/>
      <c r="K55"/>
      <c r="L55"/>
      <c r="M55"/>
      <c r="N55"/>
      <c r="O55"/>
      <c r="T55" s="254"/>
    </row>
    <row r="56" spans="1:20" ht="15" customHeight="1">
      <c r="A56" s="261"/>
      <c r="B56" s="230"/>
      <c r="C56" s="263" t="s">
        <v>304</v>
      </c>
      <c r="D56" s="263"/>
      <c r="E56"/>
      <c r="F56"/>
      <c r="G56"/>
      <c r="H56"/>
      <c r="I56"/>
      <c r="J56"/>
      <c r="K56"/>
      <c r="L56"/>
      <c r="M56"/>
      <c r="N56"/>
      <c r="O56"/>
      <c r="T56" s="254"/>
    </row>
    <row r="57" spans="1:20" ht="15" customHeight="1">
      <c r="A57" s="261"/>
      <c r="B57" s="230"/>
      <c r="C57" s="263"/>
      <c r="D57" s="263"/>
      <c r="E57"/>
      <c r="F57"/>
      <c r="G57"/>
      <c r="H57"/>
      <c r="I57"/>
      <c r="J57"/>
      <c r="K57"/>
      <c r="L57"/>
      <c r="M57"/>
      <c r="N57"/>
      <c r="O57"/>
      <c r="T57" s="254"/>
    </row>
    <row r="58" spans="1:20">
      <c r="A58" s="265" t="s">
        <v>387</v>
      </c>
      <c r="B58" s="230"/>
      <c r="C58" s="263"/>
      <c r="D58" s="263"/>
      <c r="E58"/>
      <c r="F58"/>
      <c r="G58"/>
      <c r="H58"/>
      <c r="I58"/>
      <c r="J58"/>
      <c r="K58"/>
      <c r="L58"/>
      <c r="M58"/>
      <c r="N58"/>
      <c r="O58"/>
      <c r="T58" s="254"/>
    </row>
    <row r="59" spans="1:20" ht="15" customHeight="1" thickBot="1">
      <c r="A59" s="261"/>
      <c r="B59" s="230"/>
      <c r="C59" s="263"/>
      <c r="D59" s="263"/>
      <c r="E59"/>
      <c r="F59"/>
      <c r="G59"/>
      <c r="H59"/>
      <c r="I59"/>
      <c r="J59"/>
      <c r="K59"/>
      <c r="L59"/>
      <c r="M59"/>
      <c r="N59"/>
      <c r="O59"/>
      <c r="R59" s="256" t="str">
        <f>IF(CPMR!B17=0, "n/a",IF(R66=3,criteria!I24,IF(AND(R60=1,R66=2),criteria!G24,IF(AND(R60=1,R66=1),criteria!E24,criteria!C24))))</f>
        <v xml:space="preserve">Fully Compliant </v>
      </c>
      <c r="T59" s="254"/>
    </row>
    <row r="60" spans="1:20" ht="15" customHeight="1" thickBot="1">
      <c r="A60" s="261"/>
      <c r="B60" s="353" t="s">
        <v>647</v>
      </c>
      <c r="C60" s="263" t="s">
        <v>167</v>
      </c>
      <c r="D60" s="263"/>
      <c r="E60"/>
      <c r="F60"/>
      <c r="G60"/>
      <c r="H60"/>
      <c r="I60"/>
      <c r="J60"/>
      <c r="K60"/>
      <c r="L60"/>
      <c r="M60"/>
      <c r="N60"/>
      <c r="O60"/>
      <c r="R60" s="255">
        <f>IF(COUNTA(B60)=1,1,0)</f>
        <v>1</v>
      </c>
      <c r="T60" s="254"/>
    </row>
    <row r="61" spans="1:20" ht="15" customHeight="1">
      <c r="A61" s="261"/>
      <c r="B61" s="230"/>
      <c r="C61" s="263" t="s">
        <v>168</v>
      </c>
      <c r="D61" s="263"/>
      <c r="E61"/>
      <c r="F61"/>
      <c r="G61"/>
      <c r="H61"/>
      <c r="I61"/>
      <c r="J61"/>
      <c r="K61"/>
      <c r="L61"/>
      <c r="M61"/>
      <c r="N61"/>
      <c r="O61"/>
      <c r="T61" s="254"/>
    </row>
    <row r="62" spans="1:20" ht="15" customHeight="1" thickBot="1">
      <c r="A62" s="261"/>
      <c r="B62" s="230"/>
      <c r="C62" s="263"/>
      <c r="D62" s="263"/>
      <c r="E62"/>
      <c r="F62"/>
      <c r="G62"/>
      <c r="H62"/>
      <c r="I62"/>
      <c r="J62"/>
      <c r="K62"/>
      <c r="L62"/>
      <c r="M62"/>
      <c r="N62"/>
      <c r="O62"/>
      <c r="T62" s="254"/>
    </row>
    <row r="63" spans="1:20" ht="15" customHeight="1" thickBot="1">
      <c r="A63" s="261"/>
      <c r="B63" s="353" t="s">
        <v>647</v>
      </c>
      <c r="C63" s="263" t="s">
        <v>169</v>
      </c>
      <c r="D63" s="263"/>
      <c r="E63"/>
      <c r="F63"/>
      <c r="G63"/>
      <c r="H63"/>
      <c r="I63"/>
      <c r="J63"/>
      <c r="K63"/>
      <c r="L63"/>
      <c r="M63"/>
      <c r="N63"/>
      <c r="O63"/>
      <c r="R63" s="255">
        <f>IF(COUNTA(B63)=1,1,0)</f>
        <v>1</v>
      </c>
      <c r="T63" s="254"/>
    </row>
    <row r="64" spans="1:20" ht="15" customHeight="1" thickBot="1">
      <c r="A64" s="261"/>
      <c r="B64" s="230"/>
      <c r="C64" s="263"/>
      <c r="D64" s="263"/>
      <c r="E64"/>
      <c r="F64"/>
      <c r="G64"/>
      <c r="H64"/>
      <c r="I64"/>
      <c r="J64"/>
      <c r="K64"/>
      <c r="L64"/>
      <c r="M64"/>
      <c r="N64"/>
      <c r="O64"/>
      <c r="T64" s="254"/>
    </row>
    <row r="65" spans="1:20" ht="15" customHeight="1" thickBot="1">
      <c r="A65" s="261"/>
      <c r="B65" s="353" t="s">
        <v>647</v>
      </c>
      <c r="C65" s="263" t="s">
        <v>615</v>
      </c>
      <c r="D65" s="263"/>
      <c r="E65"/>
      <c r="F65"/>
      <c r="G65"/>
      <c r="H65"/>
      <c r="I65"/>
      <c r="J65"/>
      <c r="K65"/>
      <c r="L65"/>
      <c r="M65"/>
      <c r="N65"/>
      <c r="O65"/>
      <c r="R65" s="255">
        <f>IF(COUNTA(B65)=1,1,0)</f>
        <v>1</v>
      </c>
      <c r="T65" s="254"/>
    </row>
    <row r="66" spans="1:20" ht="15" customHeight="1">
      <c r="A66" s="261"/>
      <c r="B66" s="230"/>
      <c r="C66" s="263"/>
      <c r="D66" s="263"/>
      <c r="E66"/>
      <c r="F66"/>
      <c r="G66"/>
      <c r="H66"/>
      <c r="I66"/>
      <c r="J66"/>
      <c r="K66"/>
      <c r="L66"/>
      <c r="M66"/>
      <c r="N66"/>
      <c r="O66"/>
      <c r="R66" s="255">
        <f>SUM(R60:R65)</f>
        <v>3</v>
      </c>
      <c r="T66" s="254"/>
    </row>
    <row r="67" spans="1:20" ht="15" customHeight="1">
      <c r="A67" s="261" t="s">
        <v>388</v>
      </c>
      <c r="B67" s="230"/>
      <c r="C67" s="263"/>
      <c r="D67" s="263"/>
      <c r="E67"/>
      <c r="F67"/>
      <c r="G67"/>
      <c r="H67"/>
      <c r="I67"/>
      <c r="J67"/>
      <c r="K67"/>
      <c r="L67"/>
      <c r="M67"/>
      <c r="N67"/>
      <c r="O67"/>
      <c r="T67" s="254"/>
    </row>
    <row r="68" spans="1:20" ht="15" customHeight="1">
      <c r="A68" s="261" t="s">
        <v>349</v>
      </c>
      <c r="B68" s="230"/>
      <c r="C68" s="263"/>
      <c r="D68" s="263"/>
      <c r="E68"/>
      <c r="F68"/>
      <c r="G68"/>
      <c r="H68"/>
      <c r="I68"/>
      <c r="J68"/>
      <c r="K68"/>
      <c r="L68"/>
      <c r="M68"/>
      <c r="N68"/>
      <c r="O68"/>
      <c r="R68" s="255" t="str">
        <f>IF(COUNTA(B70:B76)=3, criteria!I25, IF(COUNTA(B70:B76)=2,criteria!G25,IF(COUNTA(B70:B76)=1,criteria!E25,criteria!C25)))</f>
        <v xml:space="preserve">Fully Compliant </v>
      </c>
      <c r="T68" s="254"/>
    </row>
    <row r="69" spans="1:20" ht="15" customHeight="1" thickBot="1">
      <c r="A69" s="261"/>
      <c r="B69" s="230"/>
      <c r="C69" s="263"/>
      <c r="D69" s="263"/>
      <c r="E69"/>
      <c r="F69"/>
      <c r="G69"/>
      <c r="H69"/>
      <c r="I69"/>
      <c r="J69"/>
      <c r="K69"/>
      <c r="L69"/>
      <c r="M69"/>
      <c r="N69"/>
      <c r="O69"/>
      <c r="T69" s="254"/>
    </row>
    <row r="70" spans="1:20" ht="15" customHeight="1" thickBot="1">
      <c r="A70" s="261"/>
      <c r="B70" s="353" t="s">
        <v>647</v>
      </c>
      <c r="C70" s="263" t="s">
        <v>325</v>
      </c>
      <c r="D70" s="263"/>
      <c r="E70"/>
      <c r="F70"/>
      <c r="G70"/>
      <c r="H70"/>
      <c r="I70"/>
      <c r="J70"/>
      <c r="K70"/>
      <c r="L70"/>
      <c r="M70"/>
      <c r="N70"/>
      <c r="O70"/>
      <c r="T70" s="254"/>
    </row>
    <row r="71" spans="1:20" ht="15" customHeight="1">
      <c r="A71" s="261"/>
      <c r="B71" s="230"/>
      <c r="C71" s="263" t="s">
        <v>326</v>
      </c>
      <c r="D71" s="263"/>
      <c r="E71"/>
      <c r="F71"/>
      <c r="G71"/>
      <c r="H71"/>
      <c r="I71"/>
      <c r="J71"/>
      <c r="K71"/>
      <c r="L71"/>
      <c r="M71"/>
      <c r="N71"/>
      <c r="O71"/>
      <c r="T71" s="254"/>
    </row>
    <row r="72" spans="1:20" ht="15" customHeight="1">
      <c r="A72" s="261"/>
      <c r="B72" s="230"/>
      <c r="C72" s="263" t="s">
        <v>327</v>
      </c>
      <c r="D72" s="263"/>
      <c r="E72"/>
      <c r="F72"/>
      <c r="G72"/>
      <c r="H72"/>
      <c r="I72"/>
      <c r="J72"/>
      <c r="K72"/>
      <c r="L72"/>
      <c r="M72"/>
      <c r="N72"/>
      <c r="O72"/>
      <c r="T72" s="254"/>
    </row>
    <row r="73" spans="1:20" ht="15" customHeight="1" thickBot="1">
      <c r="A73" s="261"/>
      <c r="B73" s="230"/>
      <c r="C73" s="263"/>
      <c r="D73" s="263"/>
      <c r="E73"/>
      <c r="F73"/>
      <c r="G73"/>
      <c r="H73"/>
      <c r="I73"/>
      <c r="J73"/>
      <c r="K73"/>
      <c r="L73"/>
      <c r="M73"/>
      <c r="N73"/>
      <c r="O73"/>
      <c r="T73" s="254"/>
    </row>
    <row r="74" spans="1:20" ht="15" customHeight="1" thickBot="1">
      <c r="A74" s="261"/>
      <c r="B74" s="353" t="s">
        <v>647</v>
      </c>
      <c r="C74" s="263" t="s">
        <v>328</v>
      </c>
      <c r="D74" s="263"/>
      <c r="E74"/>
      <c r="F74"/>
      <c r="G74"/>
      <c r="H74"/>
      <c r="I74"/>
      <c r="J74"/>
      <c r="K74"/>
      <c r="L74"/>
      <c r="M74"/>
      <c r="N74"/>
      <c r="O74"/>
      <c r="T74" s="254"/>
    </row>
    <row r="75" spans="1:20" ht="15" customHeight="1" thickBot="1">
      <c r="A75" s="261"/>
      <c r="B75" s="230"/>
      <c r="C75" s="263"/>
      <c r="D75" s="263"/>
      <c r="E75"/>
      <c r="F75"/>
      <c r="G75"/>
      <c r="H75"/>
      <c r="I75"/>
      <c r="J75"/>
      <c r="K75"/>
      <c r="L75"/>
      <c r="M75"/>
      <c r="N75"/>
      <c r="O75"/>
      <c r="T75" s="254"/>
    </row>
    <row r="76" spans="1:20" ht="15" customHeight="1" thickBot="1">
      <c r="A76" s="261"/>
      <c r="B76" s="353" t="s">
        <v>647</v>
      </c>
      <c r="C76" s="263" t="s">
        <v>329</v>
      </c>
      <c r="D76" s="263"/>
      <c r="E76"/>
      <c r="F76"/>
      <c r="G76"/>
      <c r="H76"/>
      <c r="I76"/>
      <c r="J76"/>
      <c r="K76"/>
      <c r="L76"/>
      <c r="M76"/>
      <c r="N76"/>
      <c r="O76"/>
      <c r="T76" s="254"/>
    </row>
    <row r="77" spans="1:20" ht="15" customHeight="1">
      <c r="A77" s="261"/>
      <c r="B77" s="230"/>
      <c r="C77" s="263" t="s">
        <v>330</v>
      </c>
      <c r="D77" s="263"/>
      <c r="E77"/>
      <c r="F77"/>
      <c r="G77"/>
      <c r="H77"/>
      <c r="I77"/>
      <c r="J77"/>
      <c r="K77"/>
      <c r="L77"/>
      <c r="M77"/>
      <c r="N77"/>
      <c r="O77"/>
      <c r="T77" s="254"/>
    </row>
    <row r="78" spans="1:20" ht="15" customHeight="1">
      <c r="A78" s="261"/>
      <c r="B78" s="230"/>
      <c r="C78" s="263"/>
      <c r="D78" s="263"/>
      <c r="E78"/>
      <c r="F78"/>
      <c r="G78"/>
      <c r="H78"/>
      <c r="I78"/>
      <c r="J78"/>
      <c r="K78"/>
      <c r="L78"/>
      <c r="M78"/>
      <c r="N78"/>
      <c r="O78"/>
      <c r="T78" s="254"/>
    </row>
    <row r="79" spans="1:20">
      <c r="A79" s="261" t="s">
        <v>389</v>
      </c>
      <c r="B79" s="230"/>
      <c r="C79" s="263"/>
      <c r="D79" s="263"/>
      <c r="E79"/>
      <c r="F79"/>
      <c r="G79"/>
      <c r="H79"/>
      <c r="I79"/>
      <c r="J79"/>
      <c r="K79"/>
      <c r="L79"/>
      <c r="M79"/>
      <c r="N79"/>
      <c r="O79"/>
      <c r="T79" s="254"/>
    </row>
    <row r="80" spans="1:20">
      <c r="A80" s="261"/>
      <c r="B80" s="230"/>
      <c r="C80" s="263"/>
      <c r="D80" s="263"/>
      <c r="E80"/>
      <c r="F80"/>
      <c r="G80"/>
      <c r="H80"/>
      <c r="I80"/>
      <c r="J80"/>
      <c r="K80"/>
      <c r="L80"/>
      <c r="M80"/>
      <c r="N80"/>
      <c r="O80"/>
      <c r="T80" s="254"/>
    </row>
    <row r="81" spans="1:20">
      <c r="A81" s="266" t="s">
        <v>170</v>
      </c>
      <c r="B81" s="230"/>
      <c r="C81" s="263"/>
      <c r="D81" s="263"/>
      <c r="E81"/>
      <c r="F81"/>
      <c r="G81"/>
      <c r="H81"/>
      <c r="I81"/>
      <c r="J81"/>
      <c r="K81"/>
      <c r="L81"/>
      <c r="M81"/>
      <c r="N81"/>
      <c r="O81"/>
      <c r="T81" s="254"/>
    </row>
    <row r="82" spans="1:20" ht="15" customHeight="1" thickBot="1">
      <c r="A82" s="261"/>
      <c r="B82" s="230"/>
      <c r="C82" s="263"/>
      <c r="D82" s="263"/>
      <c r="E82"/>
      <c r="F82"/>
      <c r="G82"/>
      <c r="H82"/>
      <c r="I82"/>
      <c r="J82"/>
      <c r="K82"/>
      <c r="L82"/>
      <c r="M82"/>
      <c r="N82"/>
      <c r="O82"/>
      <c r="R82" s="256" t="str">
        <f>IF(R100=4,criteria!I30,IF(AND(R100=3,R99=0),criteria!G30,IF(AND(R100&lt;3,R83=1),criteria!E30,criteria!C30)))</f>
        <v xml:space="preserve">Fully Compliant </v>
      </c>
      <c r="T82" s="254"/>
    </row>
    <row r="83" spans="1:20" ht="15" customHeight="1" thickBot="1">
      <c r="A83" s="261"/>
      <c r="B83" s="353" t="s">
        <v>647</v>
      </c>
      <c r="C83" s="263" t="s">
        <v>449</v>
      </c>
      <c r="D83" s="263"/>
      <c r="E83"/>
      <c r="F83"/>
      <c r="G83"/>
      <c r="H83"/>
      <c r="I83"/>
      <c r="J83"/>
      <c r="K83"/>
      <c r="L83"/>
      <c r="M83"/>
      <c r="N83"/>
      <c r="O83"/>
      <c r="R83" s="255">
        <f>IF(COUNTA(B83,G84)=2,1,0)</f>
        <v>1</v>
      </c>
      <c r="T83" s="254"/>
    </row>
    <row r="84" spans="1:20" ht="15" customHeight="1">
      <c r="A84" s="261"/>
      <c r="B84" s="230"/>
      <c r="C84" s="267" t="s">
        <v>509</v>
      </c>
      <c r="D84" s="263"/>
      <c r="E84"/>
      <c r="F84"/>
      <c r="G84" s="359" t="s">
        <v>675</v>
      </c>
      <c r="H84" s="359"/>
      <c r="I84" s="359"/>
      <c r="J84" s="359"/>
      <c r="K84" s="359"/>
      <c r="L84" s="359"/>
      <c r="M84" s="359"/>
      <c r="N84"/>
      <c r="O84"/>
      <c r="T84" s="254"/>
    </row>
    <row r="85" spans="1:20" ht="15" customHeight="1" thickBot="1">
      <c r="A85" s="261"/>
      <c r="B85" s="230"/>
      <c r="C85" s="263"/>
      <c r="D85" s="263"/>
      <c r="E85"/>
      <c r="F85"/>
      <c r="G85"/>
      <c r="H85"/>
      <c r="I85"/>
      <c r="J85"/>
      <c r="K85"/>
      <c r="L85"/>
      <c r="M85"/>
      <c r="N85"/>
      <c r="O85"/>
      <c r="T85" s="254"/>
    </row>
    <row r="86" spans="1:20" ht="15" customHeight="1" thickBot="1">
      <c r="A86" s="261"/>
      <c r="B86" s="353" t="s">
        <v>647</v>
      </c>
      <c r="C86" s="263" t="s">
        <v>450</v>
      </c>
      <c r="D86" s="263"/>
      <c r="E86"/>
      <c r="F86"/>
      <c r="G86"/>
      <c r="H86"/>
      <c r="I86"/>
      <c r="J86"/>
      <c r="K86"/>
      <c r="L86"/>
      <c r="M86"/>
      <c r="N86"/>
      <c r="O86"/>
      <c r="R86" s="255">
        <f>IF(COUNTA(C89:F95)&gt;4,1,0)</f>
        <v>1</v>
      </c>
      <c r="T86" s="254"/>
    </row>
    <row r="87" spans="1:20" ht="15" customHeight="1">
      <c r="A87" s="261"/>
      <c r="B87" s="230"/>
      <c r="C87" s="263" t="s">
        <v>508</v>
      </c>
      <c r="D87" s="263"/>
      <c r="E87"/>
      <c r="F87"/>
      <c r="G87"/>
      <c r="H87"/>
      <c r="I87"/>
      <c r="J87"/>
      <c r="K87"/>
      <c r="L87"/>
      <c r="M87"/>
      <c r="N87"/>
      <c r="O87"/>
      <c r="T87" s="254"/>
    </row>
    <row r="88" spans="1:20" ht="15" customHeight="1">
      <c r="A88" s="261"/>
      <c r="B88" s="230"/>
      <c r="C88" s="263"/>
      <c r="D88" s="263" t="s">
        <v>452</v>
      </c>
      <c r="E88"/>
      <c r="F88"/>
      <c r="G88"/>
      <c r="H88" t="s">
        <v>456</v>
      </c>
      <c r="I88"/>
      <c r="J88"/>
      <c r="K88"/>
      <c r="L88"/>
      <c r="M88"/>
      <c r="N88"/>
      <c r="O88"/>
      <c r="T88" s="254"/>
    </row>
    <row r="89" spans="1:20" ht="15" customHeight="1">
      <c r="A89" s="261"/>
      <c r="B89" s="229" t="s">
        <v>475</v>
      </c>
      <c r="C89" s="361" t="s">
        <v>676</v>
      </c>
      <c r="D89" s="361"/>
      <c r="E89" s="361"/>
      <c r="F89" s="361"/>
      <c r="G89"/>
      <c r="H89" s="360">
        <v>44466</v>
      </c>
      <c r="I89" s="360"/>
      <c r="J89" s="360"/>
      <c r="K89"/>
      <c r="L89"/>
      <c r="M89"/>
      <c r="N89"/>
      <c r="O89"/>
      <c r="T89" s="254"/>
    </row>
    <row r="90" spans="1:20" ht="15" customHeight="1">
      <c r="A90" s="261"/>
      <c r="B90" s="229" t="s">
        <v>476</v>
      </c>
      <c r="C90" s="361" t="s">
        <v>677</v>
      </c>
      <c r="D90" s="361"/>
      <c r="E90" s="361"/>
      <c r="F90" s="361"/>
      <c r="G90"/>
      <c r="H90" s="360">
        <v>45513</v>
      </c>
      <c r="I90" s="360"/>
      <c r="J90" s="360"/>
      <c r="K90"/>
      <c r="L90"/>
      <c r="M90"/>
      <c r="N90"/>
      <c r="O90"/>
      <c r="T90" s="254"/>
    </row>
    <row r="91" spans="1:20" ht="15" customHeight="1">
      <c r="A91" s="261"/>
      <c r="B91" s="229" t="s">
        <v>477</v>
      </c>
      <c r="C91" s="361" t="s">
        <v>678</v>
      </c>
      <c r="D91" s="361"/>
      <c r="E91" s="361"/>
      <c r="F91" s="361"/>
      <c r="G91"/>
      <c r="H91" s="360">
        <v>45513</v>
      </c>
      <c r="I91" s="360"/>
      <c r="J91" s="360"/>
      <c r="K91"/>
      <c r="L91"/>
      <c r="M91"/>
      <c r="N91"/>
      <c r="O91"/>
      <c r="T91" s="254"/>
    </row>
    <row r="92" spans="1:20" ht="15" customHeight="1">
      <c r="A92" s="261"/>
      <c r="B92" s="229" t="s">
        <v>478</v>
      </c>
      <c r="C92" s="361" t="s">
        <v>652</v>
      </c>
      <c r="D92" s="361"/>
      <c r="E92" s="361"/>
      <c r="F92" s="361"/>
      <c r="G92"/>
      <c r="H92" s="360">
        <v>45247</v>
      </c>
      <c r="I92" s="360"/>
      <c r="J92" s="360"/>
      <c r="K92"/>
      <c r="L92"/>
      <c r="M92"/>
      <c r="N92"/>
      <c r="O92"/>
      <c r="T92" s="254"/>
    </row>
    <row r="93" spans="1:20" ht="15" customHeight="1">
      <c r="A93" s="261"/>
      <c r="B93" s="229" t="s">
        <v>479</v>
      </c>
      <c r="C93" s="361" t="s">
        <v>649</v>
      </c>
      <c r="D93" s="361"/>
      <c r="E93" s="361"/>
      <c r="F93" s="361"/>
      <c r="G93"/>
      <c r="H93" s="360">
        <v>44466</v>
      </c>
      <c r="I93" s="360"/>
      <c r="J93" s="360"/>
      <c r="K93"/>
      <c r="L93"/>
      <c r="M93"/>
      <c r="N93"/>
      <c r="O93"/>
      <c r="T93" s="254"/>
    </row>
    <row r="94" spans="1:20" ht="15" customHeight="1">
      <c r="A94" s="261"/>
      <c r="B94" s="229" t="s">
        <v>480</v>
      </c>
      <c r="C94" s="361" t="s">
        <v>650</v>
      </c>
      <c r="D94" s="361"/>
      <c r="E94" s="361"/>
      <c r="F94" s="361"/>
      <c r="G94"/>
      <c r="H94" s="360">
        <v>44466</v>
      </c>
      <c r="I94" s="360"/>
      <c r="J94" s="360"/>
      <c r="K94"/>
      <c r="L94"/>
      <c r="M94"/>
      <c r="N94"/>
      <c r="O94"/>
      <c r="T94" s="254"/>
    </row>
    <row r="95" spans="1:20" ht="15" customHeight="1">
      <c r="A95" s="261"/>
      <c r="B95" s="229" t="s">
        <v>481</v>
      </c>
      <c r="C95" s="361" t="s">
        <v>651</v>
      </c>
      <c r="D95" s="361"/>
      <c r="E95" s="361"/>
      <c r="F95" s="361"/>
      <c r="G95"/>
      <c r="H95" s="360">
        <v>44466</v>
      </c>
      <c r="I95" s="360"/>
      <c r="J95" s="360"/>
      <c r="K95"/>
      <c r="L95"/>
      <c r="M95"/>
      <c r="N95"/>
      <c r="O95"/>
      <c r="T95" s="254"/>
    </row>
    <row r="96" spans="1:20" ht="15" customHeight="1" thickBot="1">
      <c r="A96" s="261"/>
      <c r="B96" s="230"/>
      <c r="C96" s="263"/>
      <c r="D96" s="263"/>
      <c r="E96"/>
      <c r="F96"/>
      <c r="G96"/>
      <c r="H96"/>
      <c r="I96"/>
      <c r="J96"/>
      <c r="K96"/>
      <c r="L96"/>
      <c r="M96"/>
      <c r="N96"/>
      <c r="O96"/>
      <c r="T96" s="254"/>
    </row>
    <row r="97" spans="1:20" ht="15" customHeight="1" thickBot="1">
      <c r="A97" s="261"/>
      <c r="B97" s="353" t="s">
        <v>647</v>
      </c>
      <c r="C97" s="263" t="s">
        <v>451</v>
      </c>
      <c r="D97" s="263"/>
      <c r="E97"/>
      <c r="F97"/>
      <c r="G97"/>
      <c r="H97"/>
      <c r="I97"/>
      <c r="J97"/>
      <c r="K97"/>
      <c r="L97"/>
      <c r="M97"/>
      <c r="N97"/>
      <c r="O97"/>
      <c r="R97" s="255">
        <f>IF(COUNTA(B97)=1,1,0)</f>
        <v>1</v>
      </c>
      <c r="T97" s="254"/>
    </row>
    <row r="98" spans="1:20" ht="15" customHeight="1" thickBot="1">
      <c r="A98" s="261"/>
      <c r="B98" s="230"/>
      <c r="C98" s="263"/>
      <c r="D98" s="263"/>
      <c r="E98"/>
      <c r="F98"/>
      <c r="G98"/>
      <c r="H98"/>
      <c r="I98"/>
      <c r="J98"/>
      <c r="K98"/>
      <c r="L98"/>
      <c r="M98"/>
      <c r="N98"/>
      <c r="O98"/>
      <c r="T98" s="254"/>
    </row>
    <row r="99" spans="1:20" ht="15" customHeight="1" thickBot="1">
      <c r="A99" s="261"/>
      <c r="B99" s="353" t="s">
        <v>647</v>
      </c>
      <c r="C99" s="263" t="s">
        <v>171</v>
      </c>
      <c r="D99" s="263"/>
      <c r="E99"/>
      <c r="F99"/>
      <c r="G99"/>
      <c r="H99"/>
      <c r="I99"/>
      <c r="J99"/>
      <c r="K99"/>
      <c r="L99"/>
      <c r="M99"/>
      <c r="N99"/>
      <c r="O99"/>
      <c r="R99" s="255">
        <f>IF(COUNTA(H89:J95)&gt;4,1,0)</f>
        <v>1</v>
      </c>
      <c r="T99" s="254"/>
    </row>
    <row r="100" spans="1:20" ht="15" customHeight="1">
      <c r="A100" s="261"/>
      <c r="B100" s="230"/>
      <c r="C100" s="263"/>
      <c r="D100" s="263"/>
      <c r="E100"/>
      <c r="F100"/>
      <c r="G100"/>
      <c r="H100"/>
      <c r="I100"/>
      <c r="J100"/>
      <c r="K100"/>
      <c r="L100"/>
      <c r="M100"/>
      <c r="N100"/>
      <c r="O100"/>
      <c r="R100" s="255">
        <f>SUM(R83:R99)</f>
        <v>4</v>
      </c>
      <c r="T100" s="254"/>
    </row>
    <row r="101" spans="1:20">
      <c r="A101" s="266" t="s">
        <v>172</v>
      </c>
      <c r="B101" s="230"/>
      <c r="C101" s="263"/>
      <c r="D101" s="263"/>
      <c r="E101"/>
      <c r="F101"/>
      <c r="G101"/>
      <c r="H101"/>
      <c r="I101"/>
      <c r="J101"/>
      <c r="K101"/>
      <c r="L101"/>
      <c r="M101"/>
      <c r="N101"/>
      <c r="O101"/>
      <c r="T101" s="254"/>
    </row>
    <row r="102" spans="1:20" ht="15" customHeight="1" thickBot="1">
      <c r="A102" s="261"/>
      <c r="B102" s="230"/>
      <c r="C102" s="263"/>
      <c r="D102" s="263"/>
      <c r="E102"/>
      <c r="F102"/>
      <c r="G102"/>
      <c r="H102"/>
      <c r="I102"/>
      <c r="J102"/>
      <c r="K102"/>
      <c r="L102"/>
      <c r="M102"/>
      <c r="N102"/>
      <c r="O102"/>
      <c r="R102" s="256" t="str">
        <f>IF(R112=3,criteria!I31,IF(AND(R103=1,R112=2),criteria!G31,IF(AND(R103=1,R112=1),criteria!E31,criteria!C31)))</f>
        <v xml:space="preserve">Fully Compliant </v>
      </c>
      <c r="T102" s="254"/>
    </row>
    <row r="103" spans="1:20" ht="15" customHeight="1" thickBot="1">
      <c r="A103" s="261"/>
      <c r="B103" s="353" t="s">
        <v>647</v>
      </c>
      <c r="C103" s="263" t="s">
        <v>173</v>
      </c>
      <c r="D103" s="263"/>
      <c r="E103"/>
      <c r="F103"/>
      <c r="G103"/>
      <c r="H103"/>
      <c r="I103"/>
      <c r="J103"/>
      <c r="K103"/>
      <c r="L103"/>
      <c r="M103"/>
      <c r="N103"/>
      <c r="O103"/>
      <c r="R103" s="255">
        <f>IF(COUNTA(B103,G105)=2,1,0)</f>
        <v>1</v>
      </c>
      <c r="T103" s="254"/>
    </row>
    <row r="104" spans="1:20" ht="15" customHeight="1">
      <c r="A104" s="261"/>
      <c r="B104" s="230"/>
      <c r="C104" s="263" t="s">
        <v>174</v>
      </c>
      <c r="D104" s="263"/>
      <c r="E104"/>
      <c r="F104"/>
      <c r="G104"/>
      <c r="H104"/>
      <c r="I104"/>
      <c r="J104"/>
      <c r="K104"/>
      <c r="L104"/>
      <c r="M104"/>
      <c r="N104"/>
      <c r="O104"/>
      <c r="T104" s="254"/>
    </row>
    <row r="105" spans="1:20" ht="15" customHeight="1">
      <c r="A105" s="261"/>
      <c r="B105" s="230"/>
      <c r="C105" s="267" t="s">
        <v>509</v>
      </c>
      <c r="D105" s="263"/>
      <c r="E105"/>
      <c r="F105"/>
      <c r="G105" s="359" t="s">
        <v>679</v>
      </c>
      <c r="H105" s="359"/>
      <c r="I105" s="359"/>
      <c r="J105" s="359"/>
      <c r="K105" s="359"/>
      <c r="L105" s="359"/>
      <c r="M105" s="359"/>
      <c r="N105"/>
      <c r="O105"/>
      <c r="T105" s="254"/>
    </row>
    <row r="106" spans="1:20" ht="15" customHeight="1" thickBot="1">
      <c r="A106" s="261"/>
      <c r="B106" s="230"/>
      <c r="C106" s="263"/>
      <c r="D106" s="263"/>
      <c r="E106"/>
      <c r="F106"/>
      <c r="G106"/>
      <c r="H106"/>
      <c r="I106"/>
      <c r="J106"/>
      <c r="K106"/>
      <c r="L106"/>
      <c r="M106"/>
      <c r="N106"/>
      <c r="O106"/>
      <c r="T106" s="254"/>
    </row>
    <row r="107" spans="1:20" ht="15" customHeight="1" thickBot="1">
      <c r="A107" s="261"/>
      <c r="B107" s="353" t="s">
        <v>647</v>
      </c>
      <c r="C107" s="263" t="s">
        <v>175</v>
      </c>
      <c r="D107" s="263"/>
      <c r="E107"/>
      <c r="F107"/>
      <c r="G107"/>
      <c r="H107"/>
      <c r="I107"/>
      <c r="J107"/>
      <c r="K107"/>
      <c r="L107"/>
      <c r="M107"/>
      <c r="N107"/>
      <c r="O107"/>
      <c r="R107" s="255">
        <f>IF(COUNTA(B107,H108)=2,1,0)</f>
        <v>1</v>
      </c>
      <c r="T107" s="254"/>
    </row>
    <row r="108" spans="1:20" ht="15" customHeight="1">
      <c r="A108" s="261"/>
      <c r="B108" s="230"/>
      <c r="C108" s="267" t="s">
        <v>472</v>
      </c>
      <c r="D108" s="263"/>
      <c r="E108"/>
      <c r="F108"/>
      <c r="G108"/>
      <c r="H108" s="359" t="s">
        <v>653</v>
      </c>
      <c r="I108" s="359"/>
      <c r="J108" s="359"/>
      <c r="K108" s="359"/>
      <c r="L108" s="359"/>
      <c r="M108" s="359"/>
      <c r="N108"/>
      <c r="O108"/>
      <c r="T108" s="254"/>
    </row>
    <row r="109" spans="1:20" ht="15" customHeight="1" thickBot="1">
      <c r="A109" s="261"/>
      <c r="B109" s="230"/>
      <c r="C109" s="263"/>
      <c r="D109" s="263"/>
      <c r="E109"/>
      <c r="F109"/>
      <c r="G109"/>
      <c r="H109"/>
      <c r="I109"/>
      <c r="J109"/>
      <c r="K109"/>
      <c r="L109"/>
      <c r="M109"/>
      <c r="N109"/>
      <c r="O109"/>
      <c r="T109" s="254"/>
    </row>
    <row r="110" spans="1:20" ht="15" customHeight="1" thickBot="1">
      <c r="A110" s="261"/>
      <c r="B110" s="353" t="s">
        <v>647</v>
      </c>
      <c r="C110" s="263" t="s">
        <v>176</v>
      </c>
      <c r="D110" s="263"/>
      <c r="E110"/>
      <c r="F110"/>
      <c r="G110"/>
      <c r="H110"/>
      <c r="I110"/>
      <c r="J110"/>
      <c r="K110"/>
      <c r="L110"/>
      <c r="M110"/>
      <c r="N110"/>
      <c r="O110"/>
      <c r="R110" s="255">
        <f>IF(COUNTA(B110,F111)=2,1,0)</f>
        <v>1</v>
      </c>
      <c r="T110" s="254"/>
    </row>
    <row r="111" spans="1:20" ht="15" customHeight="1">
      <c r="A111" s="261"/>
      <c r="B111" s="230"/>
      <c r="C111" s="267" t="s">
        <v>457</v>
      </c>
      <c r="D111" s="263"/>
      <c r="E111"/>
      <c r="F111" s="369">
        <v>45247</v>
      </c>
      <c r="G111" s="369"/>
      <c r="H111" s="369"/>
      <c r="I111" s="369"/>
      <c r="J111" s="369"/>
      <c r="K111" s="369"/>
      <c r="L111" s="369"/>
      <c r="M111" s="369"/>
      <c r="N111"/>
      <c r="O111"/>
      <c r="T111" s="254"/>
    </row>
    <row r="112" spans="1:20" ht="15" customHeight="1">
      <c r="A112" s="261"/>
      <c r="B112" s="230"/>
      <c r="C112" s="263"/>
      <c r="D112" s="263"/>
      <c r="E112"/>
      <c r="F112"/>
      <c r="G112"/>
      <c r="H112"/>
      <c r="I112"/>
      <c r="J112"/>
      <c r="K112"/>
      <c r="L112"/>
      <c r="M112"/>
      <c r="N112"/>
      <c r="O112"/>
      <c r="R112" s="255">
        <f>SUM(R103:R110)</f>
        <v>3</v>
      </c>
      <c r="T112" s="254"/>
    </row>
    <row r="113" spans="1:20" ht="15" customHeight="1">
      <c r="A113" s="261" t="s">
        <v>384</v>
      </c>
      <c r="B113" s="230"/>
      <c r="C113" s="263"/>
      <c r="D113" s="263"/>
      <c r="E113"/>
      <c r="F113"/>
      <c r="G113"/>
      <c r="H113"/>
      <c r="I113"/>
      <c r="J113"/>
      <c r="K113"/>
      <c r="L113"/>
      <c r="M113"/>
      <c r="N113"/>
      <c r="O113"/>
      <c r="T113" s="254"/>
    </row>
    <row r="114" spans="1:20" ht="15" customHeight="1">
      <c r="A114" s="266" t="s">
        <v>385</v>
      </c>
      <c r="B114" s="230"/>
      <c r="C114" s="263"/>
      <c r="D114" s="263"/>
      <c r="E114"/>
      <c r="F114"/>
      <c r="G114"/>
      <c r="H114"/>
      <c r="I114"/>
      <c r="J114"/>
      <c r="K114"/>
      <c r="L114"/>
      <c r="M114"/>
      <c r="N114"/>
      <c r="O114"/>
      <c r="T114" s="254"/>
    </row>
    <row r="115" spans="1:20" ht="15" customHeight="1" thickBot="1">
      <c r="A115" s="261"/>
      <c r="B115" s="230"/>
      <c r="C115" s="263"/>
      <c r="D115" s="263"/>
      <c r="E115"/>
      <c r="G115"/>
      <c r="H115"/>
      <c r="I115"/>
      <c r="J115"/>
      <c r="K115"/>
      <c r="L115"/>
      <c r="M115"/>
      <c r="N115"/>
      <c r="O115"/>
      <c r="T115" s="254"/>
    </row>
    <row r="116" spans="1:20" ht="15" customHeight="1" thickBot="1">
      <c r="A116" s="261"/>
      <c r="B116" s="231"/>
      <c r="C116" s="263" t="s">
        <v>352</v>
      </c>
      <c r="D116"/>
      <c r="E116"/>
      <c r="F116" s="231"/>
      <c r="G116" s="263" t="s">
        <v>463</v>
      </c>
      <c r="H116"/>
      <c r="I116"/>
      <c r="J116"/>
      <c r="K116"/>
      <c r="L116"/>
      <c r="M116"/>
      <c r="N116"/>
      <c r="O116"/>
      <c r="T116" s="254"/>
    </row>
    <row r="117" spans="1:20" ht="15" customHeight="1" thickBot="1">
      <c r="A117" s="261"/>
      <c r="B117" s="230"/>
      <c r="C117" s="263" t="s">
        <v>458</v>
      </c>
      <c r="D117"/>
      <c r="E117"/>
      <c r="G117" s="263"/>
      <c r="H117"/>
      <c r="I117"/>
      <c r="J117"/>
      <c r="K117"/>
      <c r="L117"/>
      <c r="M117"/>
      <c r="N117"/>
      <c r="O117"/>
      <c r="T117" s="254"/>
    </row>
    <row r="118" spans="1:20" ht="15" customHeight="1" thickBot="1">
      <c r="A118" s="261"/>
      <c r="B118" s="230"/>
      <c r="C118" s="263"/>
      <c r="D118"/>
      <c r="E118"/>
      <c r="F118" s="231"/>
      <c r="G118" s="263" t="s">
        <v>464</v>
      </c>
      <c r="H118"/>
      <c r="I118"/>
      <c r="J118"/>
      <c r="K118"/>
      <c r="L118"/>
      <c r="M118"/>
      <c r="N118"/>
      <c r="O118"/>
      <c r="T118" s="254"/>
    </row>
    <row r="119" spans="1:20" ht="15" customHeight="1" thickBot="1">
      <c r="A119" s="261"/>
      <c r="B119" s="231"/>
      <c r="C119" s="263" t="s">
        <v>459</v>
      </c>
      <c r="D119"/>
      <c r="E119"/>
      <c r="G119" s="263"/>
      <c r="H119"/>
      <c r="I119"/>
      <c r="J119"/>
      <c r="K119"/>
      <c r="L119"/>
      <c r="M119"/>
      <c r="N119"/>
      <c r="O119"/>
      <c r="T119" s="254"/>
    </row>
    <row r="120" spans="1:20" ht="15" customHeight="1" thickBot="1">
      <c r="A120" s="261"/>
      <c r="B120" s="254"/>
      <c r="C120" s="263"/>
      <c r="D120"/>
      <c r="E120"/>
      <c r="F120" s="231"/>
      <c r="G120" s="263" t="s">
        <v>465</v>
      </c>
      <c r="H120"/>
      <c r="I120"/>
      <c r="J120"/>
      <c r="K120"/>
      <c r="L120"/>
      <c r="M120"/>
      <c r="N120"/>
      <c r="O120"/>
      <c r="T120" s="254"/>
    </row>
    <row r="121" spans="1:20" ht="15" customHeight="1" thickBot="1">
      <c r="A121" s="261"/>
      <c r="B121" s="231"/>
      <c r="C121" s="263" t="s">
        <v>460</v>
      </c>
      <c r="D121"/>
      <c r="E121"/>
      <c r="G121" s="263"/>
      <c r="H121"/>
      <c r="I121"/>
      <c r="J121"/>
      <c r="K121"/>
      <c r="L121"/>
      <c r="M121"/>
      <c r="N121"/>
      <c r="O121"/>
      <c r="R121" s="255" t="str">
        <f>IF(COUNTA(B116:B125,F116:F124)&gt;0,R129,"n/a")</f>
        <v>n/a</v>
      </c>
      <c r="T121" s="254"/>
    </row>
    <row r="122" spans="1:20" ht="15" customHeight="1" thickBot="1">
      <c r="A122"/>
      <c r="B122" s="254"/>
      <c r="C122" s="263"/>
      <c r="D122"/>
      <c r="E122"/>
      <c r="F122" s="231"/>
      <c r="G122" s="263" t="s">
        <v>466</v>
      </c>
      <c r="H122"/>
      <c r="I122"/>
      <c r="J122"/>
      <c r="K122"/>
      <c r="L122"/>
      <c r="M122"/>
      <c r="N122"/>
      <c r="O122"/>
      <c r="T122" s="254"/>
    </row>
    <row r="123" spans="1:20" ht="15" customHeight="1" thickBot="1">
      <c r="A123" s="261"/>
      <c r="B123" s="231"/>
      <c r="C123" s="263" t="s">
        <v>461</v>
      </c>
      <c r="D123"/>
      <c r="E123"/>
      <c r="G123" s="263"/>
      <c r="H123"/>
      <c r="I123"/>
      <c r="J123"/>
      <c r="K123"/>
      <c r="L123"/>
      <c r="M123"/>
      <c r="N123"/>
      <c r="O123"/>
      <c r="T123" s="254"/>
    </row>
    <row r="124" spans="1:20" ht="15" customHeight="1" thickBot="1">
      <c r="A124" s="261"/>
      <c r="B124" s="254"/>
      <c r="C124" s="263"/>
      <c r="D124"/>
      <c r="E124"/>
      <c r="F124" s="231"/>
      <c r="G124" s="263" t="s">
        <v>351</v>
      </c>
      <c r="H124"/>
      <c r="I124"/>
      <c r="J124"/>
      <c r="K124"/>
      <c r="L124"/>
      <c r="M124"/>
      <c r="N124"/>
      <c r="O124"/>
      <c r="T124" s="254"/>
    </row>
    <row r="125" spans="1:20" ht="15" customHeight="1" thickBot="1">
      <c r="A125" s="261"/>
      <c r="B125" s="231"/>
      <c r="C125" s="263" t="s">
        <v>462</v>
      </c>
      <c r="D125"/>
      <c r="E125"/>
      <c r="G125"/>
      <c r="H125"/>
      <c r="I125"/>
      <c r="J125"/>
      <c r="K125"/>
      <c r="L125"/>
      <c r="M125"/>
      <c r="N125"/>
      <c r="O125"/>
      <c r="T125" s="254"/>
    </row>
    <row r="126" spans="1:20" ht="15" customHeight="1">
      <c r="A126" s="261"/>
      <c r="B126" s="230"/>
      <c r="C126" s="263"/>
      <c r="D126" s="263"/>
      <c r="E126"/>
      <c r="F126"/>
      <c r="G126"/>
      <c r="H126"/>
      <c r="I126"/>
      <c r="J126"/>
      <c r="K126"/>
      <c r="L126"/>
      <c r="M126"/>
      <c r="N126"/>
      <c r="O126"/>
      <c r="T126" s="254"/>
    </row>
    <row r="127" spans="1:20" ht="15" customHeight="1">
      <c r="A127" s="266" t="s">
        <v>353</v>
      </c>
      <c r="B127" s="230"/>
      <c r="C127" s="263"/>
      <c r="D127" s="263"/>
      <c r="E127"/>
      <c r="F127"/>
      <c r="G127"/>
      <c r="H127"/>
      <c r="I127"/>
      <c r="J127"/>
      <c r="K127"/>
      <c r="L127"/>
      <c r="M127"/>
      <c r="N127"/>
      <c r="O127"/>
      <c r="T127" s="254"/>
    </row>
    <row r="128" spans="1:20" ht="15" customHeight="1" thickBot="1">
      <c r="A128" s="261"/>
      <c r="B128" s="230"/>
      <c r="C128" s="263"/>
      <c r="D128" s="263"/>
      <c r="E128"/>
      <c r="F128"/>
      <c r="G128"/>
      <c r="H128"/>
      <c r="I128"/>
      <c r="J128"/>
      <c r="K128"/>
      <c r="L128"/>
      <c r="M128"/>
      <c r="N128"/>
      <c r="O128"/>
      <c r="T128" s="254"/>
    </row>
    <row r="129" spans="1:20" ht="15" customHeight="1" thickBot="1">
      <c r="A129" s="261"/>
      <c r="B129" s="231"/>
      <c r="C129" s="263" t="s">
        <v>354</v>
      </c>
      <c r="D129"/>
      <c r="E129"/>
      <c r="F129" s="231"/>
      <c r="G129" s="263" t="s">
        <v>355</v>
      </c>
      <c r="H129"/>
      <c r="I129"/>
      <c r="J129"/>
      <c r="K129"/>
      <c r="L129"/>
      <c r="M129"/>
      <c r="N129"/>
      <c r="O129"/>
      <c r="R129" s="255" t="str">
        <f>IF(COUNTA(B129)=1, criteria!I36,criteria!C36)</f>
        <v xml:space="preserve">Not Compliant </v>
      </c>
      <c r="T129" s="254"/>
    </row>
    <row r="130" spans="1:20" ht="15" customHeight="1">
      <c r="A130" s="261"/>
      <c r="B130" s="230"/>
      <c r="C130" s="263"/>
      <c r="D130" s="263"/>
      <c r="E130"/>
      <c r="F130"/>
      <c r="G130"/>
      <c r="H130"/>
      <c r="I130"/>
      <c r="J130"/>
      <c r="K130"/>
      <c r="L130"/>
      <c r="M130"/>
      <c r="N130"/>
      <c r="O130"/>
      <c r="T130" s="254"/>
    </row>
    <row r="131" spans="1:20">
      <c r="A131" s="261" t="s">
        <v>390</v>
      </c>
      <c r="B131" s="230"/>
      <c r="C131" s="263"/>
      <c r="D131" s="263"/>
      <c r="E131"/>
      <c r="F131"/>
      <c r="G131"/>
      <c r="H131"/>
      <c r="I131"/>
      <c r="J131"/>
      <c r="K131"/>
      <c r="L131"/>
      <c r="M131"/>
      <c r="N131"/>
      <c r="O131"/>
      <c r="T131" s="254"/>
    </row>
    <row r="132" spans="1:20">
      <c r="A132" s="261" t="s">
        <v>177</v>
      </c>
      <c r="B132" s="230"/>
      <c r="C132" s="263"/>
      <c r="D132" s="263"/>
      <c r="E132"/>
      <c r="F132"/>
      <c r="G132"/>
      <c r="H132"/>
      <c r="I132"/>
      <c r="J132"/>
      <c r="K132"/>
      <c r="L132"/>
      <c r="M132"/>
      <c r="N132"/>
      <c r="O132"/>
      <c r="R132" s="256" t="str">
        <f>IF(R140=3,criteria!I45,IF(AND(R134=1,R140=2),criteria!G45,IF(AND(R134=1,R140=1),criteria!E45,criteria!C45)))</f>
        <v xml:space="preserve">Fully Compliant </v>
      </c>
      <c r="T132" s="254"/>
    </row>
    <row r="133" spans="1:20" ht="15" customHeight="1" thickBot="1">
      <c r="A133" s="261"/>
      <c r="B133" s="230"/>
      <c r="C133" s="263"/>
      <c r="D133" s="263"/>
      <c r="E133"/>
      <c r="F133"/>
      <c r="G133"/>
      <c r="H133"/>
      <c r="I133"/>
      <c r="J133"/>
      <c r="K133"/>
      <c r="L133"/>
      <c r="M133"/>
      <c r="N133"/>
      <c r="O133"/>
      <c r="T133" s="254"/>
    </row>
    <row r="134" spans="1:20" ht="15" customHeight="1" thickBot="1">
      <c r="A134" s="261"/>
      <c r="B134" s="353" t="s">
        <v>647</v>
      </c>
      <c r="C134" s="263" t="s">
        <v>178</v>
      </c>
      <c r="D134" s="263"/>
      <c r="E134"/>
      <c r="F134"/>
      <c r="G134"/>
      <c r="H134"/>
      <c r="I134"/>
      <c r="J134"/>
      <c r="K134"/>
      <c r="L134"/>
      <c r="M134"/>
      <c r="N134"/>
      <c r="O134"/>
      <c r="R134" s="255">
        <f>IF(COUNTA(B134,E135)=2,1,0)</f>
        <v>1</v>
      </c>
      <c r="T134" s="254"/>
    </row>
    <row r="135" spans="1:20" ht="15" customHeight="1">
      <c r="A135" s="261"/>
      <c r="B135" s="230"/>
      <c r="C135" s="263" t="s">
        <v>447</v>
      </c>
      <c r="D135" s="263"/>
      <c r="E135" s="359" t="s">
        <v>654</v>
      </c>
      <c r="F135" s="359"/>
      <c r="G135" s="359"/>
      <c r="H135" s="359"/>
      <c r="I135" s="359"/>
      <c r="J135" s="359"/>
      <c r="K135" s="359"/>
      <c r="L135" s="359"/>
      <c r="M135" s="359"/>
      <c r="N135"/>
      <c r="O135"/>
      <c r="T135" s="254"/>
    </row>
    <row r="136" spans="1:20" ht="15" customHeight="1" thickBot="1">
      <c r="A136" s="261"/>
      <c r="B136" s="230"/>
      <c r="C136" s="263"/>
      <c r="D136" s="263"/>
      <c r="E136"/>
      <c r="F136"/>
      <c r="G136"/>
      <c r="H136"/>
      <c r="I136"/>
      <c r="J136"/>
      <c r="K136"/>
      <c r="L136"/>
      <c r="M136"/>
      <c r="N136"/>
      <c r="O136"/>
      <c r="T136" s="254"/>
    </row>
    <row r="137" spans="1:20" ht="15" customHeight="1" thickBot="1">
      <c r="A137" s="261"/>
      <c r="B137" s="353" t="s">
        <v>647</v>
      </c>
      <c r="C137" s="263" t="s">
        <v>179</v>
      </c>
      <c r="D137" s="263"/>
      <c r="E137"/>
      <c r="F137"/>
      <c r="G137"/>
      <c r="H137"/>
      <c r="I137"/>
      <c r="J137"/>
      <c r="K137"/>
      <c r="L137"/>
      <c r="M137"/>
      <c r="N137"/>
      <c r="O137"/>
      <c r="R137" s="255">
        <f>IF(COUNTA(B137)=1,1,0)</f>
        <v>1</v>
      </c>
      <c r="T137" s="254"/>
    </row>
    <row r="138" spans="1:20" ht="15" customHeight="1" thickBot="1">
      <c r="A138" s="261"/>
      <c r="B138" s="230"/>
      <c r="C138" s="263"/>
      <c r="D138" s="263"/>
      <c r="E138"/>
      <c r="F138"/>
      <c r="G138"/>
      <c r="H138"/>
      <c r="I138"/>
      <c r="J138"/>
      <c r="K138"/>
      <c r="L138"/>
      <c r="M138"/>
      <c r="N138"/>
      <c r="O138"/>
      <c r="T138" s="254"/>
    </row>
    <row r="139" spans="1:20" ht="15" customHeight="1" thickBot="1">
      <c r="A139" s="261"/>
      <c r="B139" s="353" t="s">
        <v>647</v>
      </c>
      <c r="C139" s="263" t="s">
        <v>180</v>
      </c>
      <c r="D139" s="263"/>
      <c r="E139"/>
      <c r="F139"/>
      <c r="G139"/>
      <c r="H139"/>
      <c r="I139"/>
      <c r="J139"/>
      <c r="K139"/>
      <c r="L139"/>
      <c r="M139"/>
      <c r="N139"/>
      <c r="O139"/>
      <c r="R139" s="255">
        <f>IF(COUNTA(B139)=1,1,0)</f>
        <v>1</v>
      </c>
      <c r="T139" s="254"/>
    </row>
    <row r="140" spans="1:20" ht="15" customHeight="1">
      <c r="A140" s="261"/>
      <c r="B140" s="230"/>
      <c r="C140" s="263"/>
      <c r="D140" s="263"/>
      <c r="E140"/>
      <c r="F140"/>
      <c r="G140"/>
      <c r="H140"/>
      <c r="I140"/>
      <c r="J140"/>
      <c r="K140"/>
      <c r="L140"/>
      <c r="M140"/>
      <c r="N140"/>
      <c r="O140"/>
      <c r="R140" s="255">
        <f>SUM(R134:R139)</f>
        <v>3</v>
      </c>
      <c r="T140" s="254"/>
    </row>
    <row r="141" spans="1:20">
      <c r="A141" s="261" t="s">
        <v>391</v>
      </c>
      <c r="B141" s="230"/>
      <c r="C141" s="263"/>
      <c r="D141" s="263"/>
      <c r="E141"/>
      <c r="F141"/>
      <c r="G141"/>
      <c r="H141"/>
      <c r="I141"/>
      <c r="J141"/>
      <c r="K141"/>
      <c r="L141"/>
      <c r="M141"/>
      <c r="N141"/>
      <c r="O141"/>
      <c r="T141" s="254"/>
    </row>
    <row r="142" spans="1:20">
      <c r="A142" s="261" t="s">
        <v>181</v>
      </c>
      <c r="B142" s="230"/>
      <c r="C142" s="263"/>
      <c r="D142" s="263"/>
      <c r="E142"/>
      <c r="F142"/>
      <c r="G142"/>
      <c r="H142"/>
      <c r="I142"/>
      <c r="J142"/>
      <c r="K142"/>
      <c r="L142"/>
      <c r="M142"/>
      <c r="N142"/>
      <c r="O142"/>
      <c r="R142" s="256" t="str">
        <f>IF(R153=4,criteria!I46,IF(AND(R144=1,R153=3),criteria!G46,IF(AND(R144=1,R153=2),criteria!E46,criteria!C46)))</f>
        <v xml:space="preserve">Fully Compliant </v>
      </c>
      <c r="T142" s="254"/>
    </row>
    <row r="143" spans="1:20" ht="15" customHeight="1" thickBot="1">
      <c r="A143" s="261"/>
      <c r="B143" s="230"/>
      <c r="C143" s="263"/>
      <c r="D143" s="263"/>
      <c r="E143"/>
      <c r="F143"/>
      <c r="G143"/>
      <c r="H143"/>
      <c r="I143"/>
      <c r="J143"/>
      <c r="K143"/>
      <c r="L143"/>
      <c r="M143"/>
      <c r="N143"/>
      <c r="O143"/>
      <c r="T143" s="254"/>
    </row>
    <row r="144" spans="1:20" ht="15" customHeight="1" thickBot="1">
      <c r="A144" s="261"/>
      <c r="B144" s="353" t="s">
        <v>647</v>
      </c>
      <c r="C144" s="263" t="s">
        <v>182</v>
      </c>
      <c r="D144" s="263"/>
      <c r="E144"/>
      <c r="F144"/>
      <c r="G144"/>
      <c r="H144"/>
      <c r="I144"/>
      <c r="J144"/>
      <c r="K144"/>
      <c r="L144"/>
      <c r="M144"/>
      <c r="N144"/>
      <c r="O144"/>
      <c r="R144" s="255">
        <f>IF(COUNTA(B144)=1,1,0)</f>
        <v>1</v>
      </c>
      <c r="T144" s="254"/>
    </row>
    <row r="145" spans="1:20" ht="15" customHeight="1" thickBot="1">
      <c r="A145" s="261"/>
      <c r="B145" s="230"/>
      <c r="C145" s="263"/>
      <c r="D145" s="263"/>
      <c r="E145"/>
      <c r="F145"/>
      <c r="G145"/>
      <c r="H145"/>
      <c r="I145"/>
      <c r="J145"/>
      <c r="K145"/>
      <c r="L145"/>
      <c r="M145"/>
      <c r="N145"/>
      <c r="O145"/>
      <c r="T145" s="254"/>
    </row>
    <row r="146" spans="1:20" ht="15" customHeight="1" thickBot="1">
      <c r="A146" s="261"/>
      <c r="B146" s="353" t="s">
        <v>647</v>
      </c>
      <c r="C146" s="263" t="s">
        <v>183</v>
      </c>
      <c r="D146" s="263"/>
      <c r="E146"/>
      <c r="F146"/>
      <c r="G146"/>
      <c r="H146"/>
      <c r="I146"/>
      <c r="J146"/>
      <c r="K146"/>
      <c r="L146"/>
      <c r="M146"/>
      <c r="N146"/>
      <c r="O146"/>
      <c r="R146" s="255">
        <f>IF(COUNTA(B146,H147,K147)=3,1,0)</f>
        <v>1</v>
      </c>
      <c r="T146" s="254"/>
    </row>
    <row r="147" spans="1:20" ht="15" customHeight="1">
      <c r="A147" s="261"/>
      <c r="B147" s="230"/>
      <c r="C147" s="263" t="s">
        <v>453</v>
      </c>
      <c r="D147" s="263"/>
      <c r="E147"/>
      <c r="F147" s="264"/>
      <c r="G147" t="s">
        <v>454</v>
      </c>
      <c r="H147" s="360">
        <v>45481</v>
      </c>
      <c r="I147" s="360"/>
      <c r="J147" t="s">
        <v>455</v>
      </c>
      <c r="K147" s="360">
        <v>45670</v>
      </c>
      <c r="L147" s="360"/>
      <c r="M147"/>
      <c r="N147"/>
      <c r="O147"/>
      <c r="T147" s="254"/>
    </row>
    <row r="148" spans="1:20" ht="15" customHeight="1" thickBot="1">
      <c r="A148" s="261"/>
      <c r="B148" s="230"/>
      <c r="C148" s="263"/>
      <c r="D148" s="263"/>
      <c r="E148"/>
      <c r="F148"/>
      <c r="G148"/>
      <c r="H148"/>
      <c r="I148"/>
      <c r="J148"/>
      <c r="K148"/>
      <c r="L148"/>
      <c r="M148"/>
      <c r="N148"/>
      <c r="O148"/>
      <c r="T148" s="254"/>
    </row>
    <row r="149" spans="1:20" ht="15" customHeight="1" thickBot="1">
      <c r="A149" s="261"/>
      <c r="B149" s="353" t="s">
        <v>647</v>
      </c>
      <c r="C149" s="263" t="s">
        <v>184</v>
      </c>
      <c r="D149" s="263"/>
      <c r="E149"/>
      <c r="F149"/>
      <c r="G149"/>
      <c r="H149"/>
      <c r="I149"/>
      <c r="J149"/>
      <c r="K149"/>
      <c r="L149"/>
      <c r="M149"/>
      <c r="N149"/>
      <c r="O149"/>
      <c r="R149" s="255">
        <f>IF(COUNTA(B149,E150)=2,1,0)</f>
        <v>1</v>
      </c>
      <c r="T149" s="254"/>
    </row>
    <row r="150" spans="1:20" ht="15" customHeight="1">
      <c r="A150" s="261"/>
      <c r="B150" s="230"/>
      <c r="C150" s="263" t="s">
        <v>447</v>
      </c>
      <c r="D150" s="263"/>
      <c r="E150" s="359" t="s">
        <v>654</v>
      </c>
      <c r="F150" s="359"/>
      <c r="G150" s="359"/>
      <c r="H150" s="359"/>
      <c r="I150" s="359"/>
      <c r="J150" s="359"/>
      <c r="K150" s="359"/>
      <c r="L150" s="359"/>
      <c r="M150" s="359"/>
      <c r="N150"/>
      <c r="O150"/>
      <c r="T150" s="254"/>
    </row>
    <row r="151" spans="1:20" ht="15" customHeight="1" thickBot="1">
      <c r="A151" s="261"/>
      <c r="B151" s="230"/>
      <c r="C151" s="263"/>
      <c r="D151" s="263"/>
      <c r="E151"/>
      <c r="F151"/>
      <c r="G151"/>
      <c r="H151"/>
      <c r="I151"/>
      <c r="J151"/>
      <c r="K151"/>
      <c r="L151"/>
      <c r="M151"/>
      <c r="N151"/>
      <c r="O151"/>
      <c r="T151" s="254"/>
    </row>
    <row r="152" spans="1:20" ht="15" customHeight="1" thickBot="1">
      <c r="A152" s="261"/>
      <c r="B152" s="353" t="s">
        <v>647</v>
      </c>
      <c r="C152" s="263" t="s">
        <v>185</v>
      </c>
      <c r="D152" s="263"/>
      <c r="E152"/>
      <c r="F152"/>
      <c r="G152"/>
      <c r="H152"/>
      <c r="I152"/>
      <c r="J152"/>
      <c r="K152"/>
      <c r="L152"/>
      <c r="M152"/>
      <c r="N152"/>
      <c r="O152"/>
      <c r="R152" s="255">
        <f>IF(COUNTA(B152)=1,1,0)</f>
        <v>1</v>
      </c>
      <c r="T152" s="254"/>
    </row>
    <row r="153" spans="1:20" ht="15" customHeight="1">
      <c r="A153" s="261"/>
      <c r="B153" s="230"/>
      <c r="C153" s="263"/>
      <c r="D153" s="263"/>
      <c r="E153"/>
      <c r="F153"/>
      <c r="G153"/>
      <c r="H153"/>
      <c r="I153"/>
      <c r="J153"/>
      <c r="K153"/>
      <c r="L153"/>
      <c r="M153"/>
      <c r="N153"/>
      <c r="O153"/>
      <c r="R153" s="255">
        <f>SUM(R144:R152)</f>
        <v>4</v>
      </c>
      <c r="T153" s="254"/>
    </row>
    <row r="154" spans="1:20" ht="15" customHeight="1">
      <c r="A154" s="261" t="s">
        <v>392</v>
      </c>
      <c r="B154" s="230"/>
      <c r="C154" s="263"/>
      <c r="D154" s="263"/>
      <c r="E154"/>
      <c r="F154"/>
      <c r="G154"/>
      <c r="H154"/>
      <c r="I154"/>
      <c r="J154"/>
      <c r="K154"/>
      <c r="L154"/>
      <c r="M154"/>
      <c r="N154"/>
      <c r="O154"/>
      <c r="T154" s="254"/>
    </row>
    <row r="155" spans="1:20" ht="15" customHeight="1">
      <c r="A155" s="261" t="s">
        <v>377</v>
      </c>
      <c r="B155" s="230"/>
      <c r="C155" s="263"/>
      <c r="D155" s="263"/>
      <c r="E155"/>
      <c r="F155"/>
      <c r="G155"/>
      <c r="H155"/>
      <c r="I155"/>
      <c r="J155"/>
      <c r="K155"/>
      <c r="L155"/>
      <c r="M155"/>
      <c r="N155"/>
      <c r="O155"/>
      <c r="T155" s="254"/>
    </row>
    <row r="156" spans="1:20" ht="15" customHeight="1" thickBot="1">
      <c r="A156" s="261"/>
      <c r="B156" s="230"/>
      <c r="C156" s="263"/>
      <c r="D156" s="263"/>
      <c r="E156"/>
      <c r="F156"/>
      <c r="G156"/>
      <c r="H156"/>
      <c r="I156"/>
      <c r="J156"/>
      <c r="K156"/>
      <c r="L156"/>
      <c r="M156"/>
      <c r="N156"/>
      <c r="O156"/>
      <c r="R156" s="256" t="str">
        <f>IF(R162=3,criteria!I53,IF(AND(R157=1,R162=2),criteria!G53,IF(AND(R157=1,R162=1),criteria!E53,criteria!C53)))</f>
        <v xml:space="preserve">Fully Compliant </v>
      </c>
      <c r="T156" s="254"/>
    </row>
    <row r="157" spans="1:20" ht="15" customHeight="1" thickBot="1">
      <c r="A157" s="261"/>
      <c r="B157" s="353" t="s">
        <v>647</v>
      </c>
      <c r="C157" s="263" t="s">
        <v>373</v>
      </c>
      <c r="D157" s="263"/>
      <c r="E157"/>
      <c r="F157"/>
      <c r="G157"/>
      <c r="H157"/>
      <c r="I157"/>
      <c r="J157"/>
      <c r="K157"/>
      <c r="L157"/>
      <c r="M157"/>
      <c r="N157"/>
      <c r="O157"/>
      <c r="R157" s="255">
        <f>IF(COUNTA(B157)=1,1,0)</f>
        <v>1</v>
      </c>
      <c r="T157" s="254"/>
    </row>
    <row r="158" spans="1:20" ht="15" customHeight="1" thickBot="1">
      <c r="A158" s="261"/>
      <c r="B158" s="230"/>
      <c r="C158" s="263"/>
      <c r="D158" s="263"/>
      <c r="E158"/>
      <c r="F158"/>
      <c r="G158"/>
      <c r="H158"/>
      <c r="I158"/>
      <c r="J158"/>
      <c r="K158"/>
      <c r="L158"/>
      <c r="M158"/>
      <c r="N158"/>
      <c r="O158"/>
      <c r="T158" s="254"/>
    </row>
    <row r="159" spans="1:20" ht="15" customHeight="1" thickBot="1">
      <c r="A159" s="261"/>
      <c r="B159" s="353" t="s">
        <v>647</v>
      </c>
      <c r="C159" s="263" t="s">
        <v>374</v>
      </c>
      <c r="D159" s="263"/>
      <c r="E159"/>
      <c r="F159"/>
      <c r="G159"/>
      <c r="H159"/>
      <c r="I159"/>
      <c r="J159"/>
      <c r="K159"/>
      <c r="L159"/>
      <c r="M159"/>
      <c r="N159"/>
      <c r="O159"/>
      <c r="R159" s="255">
        <f>IF(COUNTA(B159)=1,1,0)</f>
        <v>1</v>
      </c>
      <c r="T159" s="254"/>
    </row>
    <row r="160" spans="1:20" ht="15" customHeight="1" thickBot="1">
      <c r="A160" s="261"/>
      <c r="B160" s="230"/>
      <c r="C160" s="263"/>
      <c r="D160" s="263"/>
      <c r="E160"/>
      <c r="F160"/>
      <c r="G160"/>
      <c r="H160"/>
      <c r="I160"/>
      <c r="J160"/>
      <c r="K160"/>
      <c r="L160"/>
      <c r="M160"/>
      <c r="N160"/>
      <c r="O160"/>
      <c r="T160" s="254"/>
    </row>
    <row r="161" spans="1:20" ht="15" customHeight="1" thickBot="1">
      <c r="A161" s="261"/>
      <c r="B161" s="353" t="s">
        <v>647</v>
      </c>
      <c r="C161" s="263" t="s">
        <v>375</v>
      </c>
      <c r="D161" s="263"/>
      <c r="E161"/>
      <c r="F161"/>
      <c r="G161"/>
      <c r="H161"/>
      <c r="I161"/>
      <c r="J161"/>
      <c r="K161"/>
      <c r="L161"/>
      <c r="M161"/>
      <c r="N161"/>
      <c r="O161"/>
      <c r="R161" s="255">
        <f>IF(COUNTA(B161)=1,1,0)</f>
        <v>1</v>
      </c>
      <c r="T161" s="254"/>
    </row>
    <row r="162" spans="1:20" ht="15" customHeight="1">
      <c r="A162" s="261"/>
      <c r="B162" s="230"/>
      <c r="C162" s="263" t="s">
        <v>376</v>
      </c>
      <c r="D162" s="263"/>
      <c r="E162"/>
      <c r="F162"/>
      <c r="G162"/>
      <c r="H162"/>
      <c r="I162"/>
      <c r="J162"/>
      <c r="K162"/>
      <c r="L162"/>
      <c r="M162"/>
      <c r="N162"/>
      <c r="O162"/>
      <c r="R162" s="255">
        <f>SUM(R157:R161)</f>
        <v>3</v>
      </c>
      <c r="T162" s="254"/>
    </row>
    <row r="163" spans="1:20" ht="15" customHeight="1">
      <c r="A163" s="261"/>
      <c r="B163" s="230"/>
      <c r="C163" s="263"/>
      <c r="D163" s="263"/>
      <c r="E163"/>
      <c r="F163"/>
      <c r="G163"/>
      <c r="H163"/>
      <c r="I163"/>
      <c r="J163"/>
      <c r="K163"/>
      <c r="L163"/>
      <c r="M163"/>
      <c r="N163"/>
      <c r="O163"/>
      <c r="T163" s="254"/>
    </row>
    <row r="164" spans="1:20" ht="15" customHeight="1">
      <c r="A164" s="261" t="s">
        <v>393</v>
      </c>
      <c r="B164" s="230"/>
      <c r="C164" s="263"/>
      <c r="D164" s="263"/>
      <c r="E164"/>
      <c r="F164"/>
      <c r="G164"/>
      <c r="H164"/>
      <c r="I164"/>
      <c r="J164"/>
      <c r="K164"/>
      <c r="L164"/>
      <c r="M164"/>
      <c r="N164"/>
      <c r="O164"/>
      <c r="T164" s="254"/>
    </row>
    <row r="165" spans="1:20" ht="15" customHeight="1" thickBot="1">
      <c r="A165" s="261"/>
      <c r="B165" s="230"/>
      <c r="C165" s="263"/>
      <c r="D165" s="263"/>
      <c r="E165"/>
      <c r="F165"/>
      <c r="G165"/>
      <c r="H165"/>
      <c r="I165"/>
      <c r="J165"/>
      <c r="K165"/>
      <c r="L165"/>
      <c r="M165"/>
      <c r="N165"/>
      <c r="O165"/>
      <c r="R165" s="256" t="str">
        <f>IF(R172=3,criteria!I61,IF(AND(R166=1,R172=2),criteria!G61,IF(AND(R166=1,R172=1),criteria!E61,criteria!C61)))</f>
        <v xml:space="preserve">Fully Compliant </v>
      </c>
      <c r="T165" s="254"/>
    </row>
    <row r="166" spans="1:20" ht="15" customHeight="1" thickBot="1">
      <c r="A166" s="261"/>
      <c r="B166" s="353" t="s">
        <v>647</v>
      </c>
      <c r="C166" s="263" t="s">
        <v>398</v>
      </c>
      <c r="D166" s="263"/>
      <c r="E166"/>
      <c r="F166"/>
      <c r="G166"/>
      <c r="H166"/>
      <c r="I166"/>
      <c r="J166"/>
      <c r="K166"/>
      <c r="L166"/>
      <c r="M166"/>
      <c r="N166"/>
      <c r="O166"/>
      <c r="R166" s="255">
        <f>IF(COUNTA(B166)=1,1,0)</f>
        <v>1</v>
      </c>
      <c r="T166" s="254"/>
    </row>
    <row r="167" spans="1:20" ht="15" customHeight="1">
      <c r="A167" s="261"/>
      <c r="B167" s="230"/>
      <c r="C167" s="263" t="s">
        <v>399</v>
      </c>
      <c r="D167" s="263"/>
      <c r="E167"/>
      <c r="F167"/>
      <c r="G167"/>
      <c r="H167"/>
      <c r="I167"/>
      <c r="J167"/>
      <c r="K167"/>
      <c r="L167"/>
      <c r="M167"/>
      <c r="N167"/>
      <c r="O167"/>
      <c r="T167" s="254"/>
    </row>
    <row r="168" spans="1:20" ht="15" customHeight="1" thickBot="1">
      <c r="A168" s="261"/>
      <c r="B168" s="230"/>
      <c r="C168" s="263"/>
      <c r="D168" s="263"/>
      <c r="E168"/>
      <c r="F168"/>
      <c r="G168"/>
      <c r="H168"/>
      <c r="I168"/>
      <c r="J168"/>
      <c r="K168"/>
      <c r="L168"/>
      <c r="M168"/>
      <c r="N168"/>
      <c r="O168"/>
      <c r="T168" s="254"/>
    </row>
    <row r="169" spans="1:20" ht="15" customHeight="1" thickBot="1">
      <c r="A169" s="261"/>
      <c r="B169" s="353" t="s">
        <v>647</v>
      </c>
      <c r="C169" s="263" t="s">
        <v>186</v>
      </c>
      <c r="D169" s="263"/>
      <c r="E169"/>
      <c r="F169"/>
      <c r="G169"/>
      <c r="H169"/>
      <c r="I169"/>
      <c r="J169"/>
      <c r="K169"/>
      <c r="L169"/>
      <c r="M169"/>
      <c r="N169"/>
      <c r="O169"/>
      <c r="R169" s="255">
        <f>IF(COUNTA(B169)=1,1,0)</f>
        <v>1</v>
      </c>
      <c r="T169" s="254"/>
    </row>
    <row r="170" spans="1:20" ht="15" customHeight="1" thickBot="1">
      <c r="A170" s="261"/>
      <c r="B170" s="230"/>
      <c r="C170" s="263"/>
      <c r="D170" s="263"/>
      <c r="E170"/>
      <c r="F170"/>
      <c r="G170"/>
      <c r="H170"/>
      <c r="I170"/>
      <c r="J170"/>
      <c r="K170"/>
      <c r="L170"/>
      <c r="M170"/>
      <c r="N170"/>
      <c r="O170"/>
      <c r="T170" s="254"/>
    </row>
    <row r="171" spans="1:20" ht="15" customHeight="1" thickBot="1">
      <c r="A171" s="261"/>
      <c r="B171" s="353" t="s">
        <v>647</v>
      </c>
      <c r="C171" s="263" t="s">
        <v>400</v>
      </c>
      <c r="D171" s="263"/>
      <c r="E171"/>
      <c r="F171"/>
      <c r="G171"/>
      <c r="H171"/>
      <c r="I171"/>
      <c r="J171"/>
      <c r="K171"/>
      <c r="L171"/>
      <c r="M171"/>
      <c r="N171"/>
      <c r="O171"/>
      <c r="R171" s="255">
        <f>IF(COUNTA(B171)=1,1,0)</f>
        <v>1</v>
      </c>
      <c r="T171" s="254"/>
    </row>
    <row r="172" spans="1:20" ht="15" customHeight="1">
      <c r="A172" s="261"/>
      <c r="B172" s="230"/>
      <c r="C172" s="263"/>
      <c r="D172" s="263"/>
      <c r="E172"/>
      <c r="F172"/>
      <c r="G172"/>
      <c r="H172"/>
      <c r="I172"/>
      <c r="J172"/>
      <c r="K172"/>
      <c r="L172"/>
      <c r="M172"/>
      <c r="N172"/>
      <c r="O172"/>
      <c r="R172" s="255">
        <f>SUM(R166:R171)</f>
        <v>3</v>
      </c>
      <c r="T172" s="254"/>
    </row>
    <row r="173" spans="1:20" ht="15" customHeight="1">
      <c r="A173" s="261" t="s">
        <v>473</v>
      </c>
      <c r="B173" s="230"/>
      <c r="C173" s="263"/>
      <c r="D173" s="263"/>
      <c r="E173"/>
      <c r="F173"/>
      <c r="G173"/>
      <c r="H173"/>
      <c r="I173"/>
      <c r="J173"/>
      <c r="K173"/>
      <c r="L173"/>
      <c r="M173"/>
      <c r="N173"/>
      <c r="O173"/>
      <c r="T173" s="254"/>
    </row>
    <row r="174" spans="1:20" ht="15" customHeight="1">
      <c r="A174" s="261" t="s">
        <v>474</v>
      </c>
      <c r="B174" s="230"/>
      <c r="C174" s="263"/>
      <c r="D174" s="263"/>
      <c r="E174"/>
      <c r="F174"/>
      <c r="G174"/>
      <c r="H174"/>
      <c r="I174"/>
      <c r="J174"/>
      <c r="K174"/>
      <c r="L174"/>
      <c r="M174"/>
      <c r="N174"/>
      <c r="O174"/>
      <c r="T174" s="254"/>
    </row>
    <row r="175" spans="1:20" ht="15" customHeight="1">
      <c r="A175" s="261"/>
      <c r="B175" s="230"/>
      <c r="C175" s="263"/>
      <c r="D175" s="263"/>
      <c r="E175"/>
      <c r="F175"/>
      <c r="G175"/>
      <c r="H175"/>
      <c r="I175"/>
      <c r="J175"/>
      <c r="K175"/>
      <c r="L175"/>
      <c r="M175"/>
      <c r="N175"/>
      <c r="O175"/>
      <c r="R175" s="257">
        <f>IF(R176=1, SUM(R178:R188),IF(SUM(R178:R188)&lt;0.45,0,0))</f>
        <v>0.70000000000000007</v>
      </c>
      <c r="T175" s="254"/>
    </row>
    <row r="176" spans="1:20" ht="15" customHeight="1">
      <c r="A176" s="261"/>
      <c r="B176" s="351"/>
      <c r="C176" s="350"/>
      <c r="D176" s="263"/>
      <c r="E176" s="258" t="s">
        <v>636</v>
      </c>
      <c r="F176"/>
      <c r="G176"/>
      <c r="H176"/>
      <c r="I176" s="367">
        <v>45513</v>
      </c>
      <c r="J176" s="367"/>
      <c r="K176" s="367"/>
      <c r="L176"/>
      <c r="M176"/>
      <c r="N176"/>
      <c r="O176"/>
      <c r="R176" s="255">
        <f>IF(AND(I176&lt;L2,I176&gt;DATE(YEAR(L2)-3,MONTH(L2)-6,DAY(L2))),1,0)</f>
        <v>1</v>
      </c>
      <c r="T176" s="254"/>
    </row>
    <row r="177" spans="1:20" ht="13.5" thickBot="1">
      <c r="A177" s="261"/>
      <c r="B177" s="230"/>
      <c r="C177" s="263"/>
      <c r="D177" s="263"/>
      <c r="E177"/>
      <c r="F177"/>
      <c r="G177"/>
      <c r="H177"/>
      <c r="I177"/>
      <c r="J177"/>
      <c r="K177"/>
      <c r="L177"/>
      <c r="M177"/>
      <c r="N177"/>
      <c r="O177"/>
      <c r="T177" s="254"/>
    </row>
    <row r="178" spans="1:20" ht="13.5" thickBot="1">
      <c r="A178" s="261"/>
      <c r="B178" s="353"/>
      <c r="C178" s="263" t="s">
        <v>402</v>
      </c>
      <c r="D178" s="263"/>
      <c r="E178"/>
      <c r="F178"/>
      <c r="G178"/>
      <c r="H178"/>
      <c r="I178"/>
      <c r="J178"/>
      <c r="K178"/>
      <c r="L178"/>
      <c r="M178"/>
      <c r="N178"/>
      <c r="O178"/>
      <c r="R178" s="259">
        <f>IF(COUNTA(B178)=1,0.25,0)</f>
        <v>0</v>
      </c>
      <c r="T178" s="254"/>
    </row>
    <row r="179" spans="1:20" ht="13.5" thickBot="1">
      <c r="A179" s="261"/>
      <c r="B179" s="230"/>
      <c r="C179" s="263"/>
      <c r="D179" s="263"/>
      <c r="E179"/>
      <c r="F179"/>
      <c r="G179"/>
      <c r="H179"/>
      <c r="I179"/>
      <c r="J179"/>
      <c r="K179"/>
      <c r="L179"/>
      <c r="M179"/>
      <c r="N179"/>
      <c r="O179"/>
      <c r="R179" s="259"/>
      <c r="T179" s="254"/>
    </row>
    <row r="180" spans="1:20" ht="13.5" thickBot="1">
      <c r="A180" s="261"/>
      <c r="B180" s="353" t="s">
        <v>647</v>
      </c>
      <c r="C180" s="263" t="s">
        <v>403</v>
      </c>
      <c r="D180" s="263"/>
      <c r="E180"/>
      <c r="F180"/>
      <c r="G180"/>
      <c r="H180"/>
      <c r="I180"/>
      <c r="J180"/>
      <c r="K180"/>
      <c r="L180"/>
      <c r="M180"/>
      <c r="N180"/>
      <c r="O180"/>
      <c r="R180" s="259">
        <f>IF(COUNTA(B180)=1,0.2,0)</f>
        <v>0.2</v>
      </c>
      <c r="T180" s="254"/>
    </row>
    <row r="181" spans="1:20" ht="13.5" thickBot="1">
      <c r="A181" s="261"/>
      <c r="B181" s="230"/>
      <c r="C181" s="263"/>
      <c r="D181" s="263"/>
      <c r="E181"/>
      <c r="F181"/>
      <c r="G181"/>
      <c r="H181"/>
      <c r="I181"/>
      <c r="J181"/>
      <c r="K181"/>
      <c r="L181"/>
      <c r="M181"/>
      <c r="N181"/>
      <c r="O181"/>
      <c r="R181" s="259"/>
      <c r="T181" s="254"/>
    </row>
    <row r="182" spans="1:20" ht="13.5" thickBot="1">
      <c r="A182" s="261"/>
      <c r="B182" s="353" t="s">
        <v>647</v>
      </c>
      <c r="C182" s="263" t="s">
        <v>404</v>
      </c>
      <c r="D182" s="263"/>
      <c r="E182"/>
      <c r="F182"/>
      <c r="G182"/>
      <c r="H182"/>
      <c r="I182"/>
      <c r="J182"/>
      <c r="K182"/>
      <c r="L182"/>
      <c r="M182"/>
      <c r="N182"/>
      <c r="O182"/>
      <c r="R182" s="259">
        <f>IF(COUNTA(B182)=1,0.2,0)</f>
        <v>0.2</v>
      </c>
      <c r="T182" s="254"/>
    </row>
    <row r="183" spans="1:20" ht="13.5" thickBot="1">
      <c r="A183" s="261"/>
      <c r="B183" s="230"/>
      <c r="C183" s="263"/>
      <c r="D183" s="263"/>
      <c r="E183"/>
      <c r="F183"/>
      <c r="G183"/>
      <c r="H183"/>
      <c r="I183"/>
      <c r="J183"/>
      <c r="K183"/>
      <c r="L183"/>
      <c r="M183"/>
      <c r="N183"/>
      <c r="O183"/>
      <c r="R183" s="259"/>
      <c r="T183" s="254"/>
    </row>
    <row r="184" spans="1:20" ht="13.5" thickBot="1">
      <c r="A184" s="261"/>
      <c r="B184" s="353" t="s">
        <v>647</v>
      </c>
      <c r="C184" s="263" t="s">
        <v>405</v>
      </c>
      <c r="D184" s="263"/>
      <c r="E184"/>
      <c r="F184"/>
      <c r="G184"/>
      <c r="H184"/>
      <c r="I184"/>
      <c r="J184"/>
      <c r="K184"/>
      <c r="L184"/>
      <c r="M184"/>
      <c r="N184"/>
      <c r="O184"/>
      <c r="R184" s="259">
        <f>IF(COUNTA(B184)=1,0.15,0)</f>
        <v>0.15</v>
      </c>
      <c r="T184" s="254"/>
    </row>
    <row r="185" spans="1:20" ht="13.5" thickBot="1">
      <c r="A185" s="261"/>
      <c r="B185" s="230"/>
      <c r="C185" s="263"/>
      <c r="D185" s="263"/>
      <c r="E185"/>
      <c r="F185"/>
      <c r="G185"/>
      <c r="H185"/>
      <c r="I185"/>
      <c r="J185"/>
      <c r="K185"/>
      <c r="L185"/>
      <c r="M185"/>
      <c r="N185"/>
      <c r="O185"/>
      <c r="R185" s="259"/>
      <c r="T185" s="254"/>
    </row>
    <row r="186" spans="1:20" ht="13.5" thickBot="1">
      <c r="A186" s="261"/>
      <c r="B186" s="353" t="s">
        <v>647</v>
      </c>
      <c r="C186" s="263" t="s">
        <v>406</v>
      </c>
      <c r="D186" s="263"/>
      <c r="E186"/>
      <c r="F186"/>
      <c r="G186"/>
      <c r="H186"/>
      <c r="I186"/>
      <c r="J186"/>
      <c r="K186"/>
      <c r="L186"/>
      <c r="M186"/>
      <c r="N186"/>
      <c r="O186"/>
      <c r="R186" s="259">
        <f>IF(COUNTA(B186)=1,0.15,0)</f>
        <v>0.15</v>
      </c>
      <c r="T186" s="254"/>
    </row>
    <row r="187" spans="1:20" ht="13.5" thickBot="1">
      <c r="A187" s="261"/>
      <c r="B187" s="230"/>
      <c r="C187" s="263"/>
      <c r="D187" s="263"/>
      <c r="E187"/>
      <c r="F187"/>
      <c r="G187"/>
      <c r="H187"/>
      <c r="I187"/>
      <c r="J187"/>
      <c r="K187"/>
      <c r="L187"/>
      <c r="M187"/>
      <c r="N187"/>
      <c r="O187"/>
      <c r="R187" s="259"/>
      <c r="T187" s="254"/>
    </row>
    <row r="188" spans="1:20" ht="13.5" thickBot="1">
      <c r="A188" s="261"/>
      <c r="B188" s="353"/>
      <c r="C188" s="263" t="s">
        <v>407</v>
      </c>
      <c r="D188" s="263"/>
      <c r="E188"/>
      <c r="F188"/>
      <c r="G188"/>
      <c r="H188"/>
      <c r="I188"/>
      <c r="J188"/>
      <c r="K188"/>
      <c r="L188"/>
      <c r="M188"/>
      <c r="N188"/>
      <c r="O188"/>
      <c r="R188" s="259">
        <f>IF(COUNTA(B188)=1,0.05,0)</f>
        <v>0</v>
      </c>
      <c r="T188" s="254"/>
    </row>
    <row r="189" spans="1:20">
      <c r="A189" s="261"/>
      <c r="B189" s="230"/>
      <c r="C189" s="263"/>
      <c r="D189" s="263"/>
      <c r="E189"/>
      <c r="F189"/>
      <c r="G189"/>
      <c r="H189"/>
      <c r="I189"/>
      <c r="J189"/>
      <c r="K189"/>
      <c r="L189"/>
      <c r="M189"/>
      <c r="N189"/>
      <c r="O189"/>
      <c r="T189" s="254"/>
    </row>
    <row r="190" spans="1:20">
      <c r="A190" s="265" t="s">
        <v>426</v>
      </c>
      <c r="B190" s="230"/>
      <c r="C190" s="263"/>
      <c r="D190" s="263"/>
      <c r="E190"/>
      <c r="F190"/>
      <c r="G190"/>
      <c r="H190"/>
      <c r="I190"/>
      <c r="J190"/>
      <c r="K190"/>
      <c r="L190"/>
      <c r="M190"/>
      <c r="N190"/>
      <c r="O190"/>
      <c r="R190" s="260" t="str">
        <f>IF(SUM(R193:R196)&gt;0,criteria!I63, criteria!C63)</f>
        <v xml:space="preserve">Compliant </v>
      </c>
      <c r="T190" s="254"/>
    </row>
    <row r="191" spans="1:20">
      <c r="A191" s="265" t="s">
        <v>429</v>
      </c>
      <c r="B191" s="230"/>
      <c r="C191" s="263"/>
      <c r="D191" s="263"/>
      <c r="E191"/>
      <c r="F191"/>
      <c r="G191"/>
      <c r="H191"/>
      <c r="I191"/>
      <c r="J191"/>
      <c r="K191"/>
      <c r="L191"/>
      <c r="M191"/>
      <c r="N191"/>
      <c r="O191"/>
      <c r="R191"/>
      <c r="T191" s="254"/>
    </row>
    <row r="192" spans="1:20" ht="13.5" thickBot="1">
      <c r="A192" s="261"/>
      <c r="B192" s="230"/>
      <c r="C192" s="263"/>
      <c r="D192" s="263"/>
      <c r="E192"/>
      <c r="F192"/>
      <c r="G192"/>
      <c r="H192"/>
      <c r="I192"/>
      <c r="J192"/>
      <c r="K192"/>
      <c r="L192"/>
      <c r="M192"/>
      <c r="N192"/>
      <c r="O192"/>
      <c r="T192" s="254"/>
    </row>
    <row r="193" spans="1:20" ht="13.5" thickBot="1">
      <c r="A193" s="261"/>
      <c r="B193" s="231"/>
      <c r="C193" s="263" t="s">
        <v>410</v>
      </c>
      <c r="D193" s="263"/>
      <c r="E193"/>
      <c r="F193"/>
      <c r="G193"/>
      <c r="H193"/>
      <c r="I193"/>
      <c r="J193"/>
      <c r="K193"/>
      <c r="L193"/>
      <c r="M193"/>
      <c r="N193"/>
      <c r="O193"/>
      <c r="R193" s="255">
        <f>COUNTA(B193)</f>
        <v>0</v>
      </c>
      <c r="T193" s="254"/>
    </row>
    <row r="194" spans="1:20">
      <c r="A194" s="261"/>
      <c r="B194" s="230"/>
      <c r="C194" s="263" t="s">
        <v>411</v>
      </c>
      <c r="D194" s="263"/>
      <c r="E194"/>
      <c r="F194"/>
      <c r="G194"/>
      <c r="H194"/>
      <c r="I194"/>
      <c r="J194"/>
      <c r="K194"/>
      <c r="L194"/>
      <c r="M194"/>
      <c r="N194"/>
      <c r="O194"/>
      <c r="T194" s="254"/>
    </row>
    <row r="195" spans="1:20" ht="13.5" thickBot="1">
      <c r="A195" s="261"/>
      <c r="B195" s="230"/>
      <c r="C195" s="263"/>
      <c r="D195" s="263"/>
      <c r="E195"/>
      <c r="F195"/>
      <c r="G195"/>
      <c r="H195"/>
      <c r="I195"/>
      <c r="J195"/>
      <c r="K195"/>
      <c r="L195"/>
      <c r="M195"/>
      <c r="N195"/>
      <c r="O195"/>
      <c r="T195" s="254"/>
    </row>
    <row r="196" spans="1:20" ht="13.5" thickBot="1">
      <c r="A196" s="261"/>
      <c r="B196" s="353" t="s">
        <v>647</v>
      </c>
      <c r="C196" s="263" t="s">
        <v>412</v>
      </c>
      <c r="D196" s="263"/>
      <c r="E196"/>
      <c r="F196"/>
      <c r="G196"/>
      <c r="H196"/>
      <c r="I196"/>
      <c r="J196"/>
      <c r="K196"/>
      <c r="L196"/>
      <c r="M196"/>
      <c r="N196"/>
      <c r="O196"/>
      <c r="R196" s="255">
        <f>COUNTA(B196)</f>
        <v>1</v>
      </c>
      <c r="T196" s="254"/>
    </row>
    <row r="197" spans="1:20">
      <c r="A197" s="261"/>
      <c r="B197" s="230"/>
      <c r="C197" s="263" t="s">
        <v>413</v>
      </c>
      <c r="D197" s="263"/>
      <c r="E197"/>
      <c r="F197"/>
      <c r="G197"/>
      <c r="H197"/>
      <c r="I197"/>
      <c r="J197"/>
      <c r="K197"/>
      <c r="L197"/>
      <c r="M197"/>
      <c r="N197"/>
      <c r="O197"/>
      <c r="T197" s="254"/>
    </row>
    <row r="198" spans="1:20">
      <c r="A198" s="261"/>
      <c r="B198" s="230"/>
      <c r="C198" s="263"/>
      <c r="D198" s="263"/>
      <c r="E198"/>
      <c r="F198"/>
      <c r="G198"/>
      <c r="H198"/>
      <c r="I198"/>
      <c r="J198"/>
      <c r="K198"/>
      <c r="L198"/>
      <c r="M198"/>
      <c r="N198"/>
      <c r="O198"/>
      <c r="T198" s="254"/>
    </row>
    <row r="199" spans="1:20">
      <c r="A199" s="261" t="s">
        <v>498</v>
      </c>
      <c r="B199" s="230"/>
      <c r="C199" s="263"/>
      <c r="D199" s="263"/>
      <c r="E199"/>
      <c r="F199"/>
      <c r="G199"/>
      <c r="H199"/>
      <c r="I199"/>
      <c r="J199"/>
      <c r="K199"/>
      <c r="L199"/>
      <c r="M199"/>
      <c r="N199"/>
      <c r="O199"/>
      <c r="T199" s="254"/>
    </row>
    <row r="200" spans="1:20">
      <c r="A200" s="261" t="s">
        <v>187</v>
      </c>
      <c r="B200" s="230"/>
      <c r="C200" s="263"/>
      <c r="D200" s="263"/>
      <c r="E200"/>
      <c r="F200"/>
      <c r="G200"/>
      <c r="H200"/>
      <c r="I200"/>
      <c r="J200"/>
      <c r="K200"/>
      <c r="L200"/>
      <c r="M200"/>
      <c r="N200"/>
      <c r="O200"/>
      <c r="R200" s="256" t="str">
        <f>IF(R209=3,criteria!I66,IF(R209=2,criteria!G66,IF(R209=1,criteria!E66,criteria!C66)))</f>
        <v xml:space="preserve">Fully Compliant </v>
      </c>
      <c r="T200" s="254"/>
    </row>
    <row r="201" spans="1:20" ht="15" customHeight="1" thickBot="1">
      <c r="A201" s="261"/>
      <c r="B201" s="230"/>
      <c r="C201" s="263"/>
      <c r="D201" s="263"/>
      <c r="E201"/>
      <c r="F201"/>
      <c r="G201"/>
      <c r="H201"/>
      <c r="I201"/>
      <c r="J201"/>
      <c r="K201"/>
      <c r="L201"/>
      <c r="M201"/>
      <c r="N201"/>
      <c r="O201"/>
      <c r="T201" s="254"/>
    </row>
    <row r="202" spans="1:20" ht="15" customHeight="1" thickBot="1">
      <c r="A202" s="261"/>
      <c r="B202" s="353" t="s">
        <v>647</v>
      </c>
      <c r="C202" s="263" t="s">
        <v>266</v>
      </c>
      <c r="D202" s="263"/>
      <c r="E202"/>
      <c r="F202"/>
      <c r="G202"/>
      <c r="H202"/>
      <c r="I202"/>
      <c r="J202"/>
      <c r="K202"/>
      <c r="L202"/>
      <c r="M202"/>
      <c r="N202"/>
      <c r="O202"/>
      <c r="R202" s="255">
        <f>IF(COUNTA(B202)=1,1,0)</f>
        <v>1</v>
      </c>
      <c r="T202" s="254"/>
    </row>
    <row r="203" spans="1:20" ht="15" customHeight="1">
      <c r="A203" s="261"/>
      <c r="B203" s="230"/>
      <c r="C203" s="263" t="s">
        <v>267</v>
      </c>
      <c r="D203" s="263"/>
      <c r="E203"/>
      <c r="F203"/>
      <c r="G203"/>
      <c r="H203"/>
      <c r="I203"/>
      <c r="J203"/>
      <c r="K203"/>
      <c r="L203"/>
      <c r="M203"/>
      <c r="N203"/>
      <c r="O203"/>
      <c r="T203" s="254"/>
    </row>
    <row r="204" spans="1:20" ht="15" customHeight="1" thickBot="1">
      <c r="A204" s="261"/>
      <c r="B204" s="230"/>
      <c r="C204" s="263"/>
      <c r="D204" s="263"/>
      <c r="E204"/>
      <c r="F204"/>
      <c r="G204"/>
      <c r="H204"/>
      <c r="I204"/>
      <c r="J204"/>
      <c r="K204"/>
      <c r="L204"/>
      <c r="M204"/>
      <c r="N204"/>
      <c r="O204"/>
      <c r="T204" s="254"/>
    </row>
    <row r="205" spans="1:20" ht="15" customHeight="1" thickBot="1">
      <c r="A205" s="261"/>
      <c r="B205" s="353" t="s">
        <v>647</v>
      </c>
      <c r="C205" s="263" t="s">
        <v>190</v>
      </c>
      <c r="D205" s="263"/>
      <c r="E205"/>
      <c r="F205"/>
      <c r="G205"/>
      <c r="H205"/>
      <c r="I205"/>
      <c r="J205"/>
      <c r="K205"/>
      <c r="L205"/>
      <c r="M205"/>
      <c r="N205"/>
      <c r="O205"/>
      <c r="R205" s="255">
        <f>IF(COUNTA(B205)=1,1,0)</f>
        <v>1</v>
      </c>
      <c r="T205" s="254"/>
    </row>
    <row r="206" spans="1:20" ht="15" customHeight="1">
      <c r="A206" s="261"/>
      <c r="B206" s="230"/>
      <c r="C206" s="263" t="s">
        <v>417</v>
      </c>
      <c r="D206" s="263"/>
      <c r="E206"/>
      <c r="F206"/>
      <c r="G206"/>
      <c r="H206"/>
      <c r="I206"/>
      <c r="J206"/>
      <c r="K206"/>
      <c r="L206"/>
      <c r="M206"/>
      <c r="N206"/>
      <c r="O206"/>
      <c r="T206" s="254"/>
    </row>
    <row r="207" spans="1:20" ht="15" customHeight="1" thickBot="1">
      <c r="A207" s="261"/>
      <c r="B207" s="230"/>
      <c r="C207" s="263"/>
      <c r="D207" s="263"/>
      <c r="E207"/>
      <c r="F207"/>
      <c r="G207"/>
      <c r="H207"/>
      <c r="I207"/>
      <c r="J207"/>
      <c r="K207"/>
      <c r="L207"/>
      <c r="M207"/>
      <c r="N207"/>
      <c r="O207"/>
      <c r="T207" s="254"/>
    </row>
    <row r="208" spans="1:20" ht="15" customHeight="1" thickBot="1">
      <c r="A208" s="261"/>
      <c r="B208" s="353" t="s">
        <v>647</v>
      </c>
      <c r="C208" s="263" t="s">
        <v>191</v>
      </c>
      <c r="D208" s="263"/>
      <c r="E208"/>
      <c r="F208"/>
      <c r="G208"/>
      <c r="H208"/>
      <c r="I208"/>
      <c r="J208"/>
      <c r="K208"/>
      <c r="L208"/>
      <c r="M208"/>
      <c r="N208"/>
      <c r="O208"/>
      <c r="R208" s="255">
        <f>IF(COUNTA(B208)=1,1,0)</f>
        <v>1</v>
      </c>
      <c r="T208" s="254"/>
    </row>
    <row r="209" spans="1:20" ht="15" customHeight="1">
      <c r="A209" s="261"/>
      <c r="B209" s="230"/>
      <c r="C209" s="263" t="s">
        <v>192</v>
      </c>
      <c r="D209" s="263"/>
      <c r="E209"/>
      <c r="F209"/>
      <c r="G209"/>
      <c r="H209"/>
      <c r="I209"/>
      <c r="J209"/>
      <c r="K209"/>
      <c r="L209"/>
      <c r="M209"/>
      <c r="N209"/>
      <c r="O209"/>
      <c r="R209" s="255">
        <f>SUM(R202:R208)</f>
        <v>3</v>
      </c>
      <c r="T209" s="254"/>
    </row>
    <row r="210" spans="1:20" ht="15" customHeight="1">
      <c r="A210" s="261"/>
      <c r="B210" s="230"/>
      <c r="C210" s="263"/>
      <c r="D210" s="263"/>
      <c r="E210"/>
      <c r="F210"/>
      <c r="G210"/>
      <c r="H210"/>
      <c r="I210"/>
      <c r="J210"/>
      <c r="K210"/>
      <c r="L210"/>
      <c r="M210"/>
      <c r="N210"/>
      <c r="O210"/>
      <c r="T210" s="254"/>
    </row>
    <row r="211" spans="1:20" ht="15" customHeight="1">
      <c r="A211" s="261" t="s">
        <v>499</v>
      </c>
      <c r="B211" s="230"/>
      <c r="C211" s="263"/>
      <c r="D211" s="263"/>
      <c r="E211"/>
      <c r="F211"/>
      <c r="G211"/>
      <c r="H211"/>
      <c r="I211"/>
      <c r="J211"/>
      <c r="K211"/>
      <c r="L211"/>
      <c r="M211"/>
      <c r="N211"/>
      <c r="O211"/>
      <c r="T211" s="254"/>
    </row>
    <row r="212" spans="1:20" ht="15" customHeight="1">
      <c r="A212" s="261" t="s">
        <v>193</v>
      </c>
      <c r="B212" s="230"/>
      <c r="C212" s="263"/>
      <c r="D212" s="263"/>
      <c r="E212"/>
      <c r="F212"/>
      <c r="G212"/>
      <c r="H212"/>
      <c r="I212"/>
      <c r="J212"/>
      <c r="K212"/>
      <c r="L212"/>
      <c r="M212"/>
      <c r="N212"/>
      <c r="O212"/>
      <c r="R212" s="256" t="str">
        <f>IF(R221=3,criteria!I67,IF(R221=2,criteria!G67,IF(R221=1,criteria!E67,criteria!C67)))</f>
        <v xml:space="preserve">Fully Compliant </v>
      </c>
      <c r="T212" s="254"/>
    </row>
    <row r="213" spans="1:20" ht="15" customHeight="1" thickBot="1">
      <c r="A213" s="261"/>
      <c r="B213" s="230"/>
      <c r="C213" s="263"/>
      <c r="D213" s="263"/>
      <c r="E213"/>
      <c r="F213"/>
      <c r="G213"/>
      <c r="H213"/>
      <c r="I213"/>
      <c r="J213"/>
      <c r="K213"/>
      <c r="L213"/>
      <c r="M213"/>
      <c r="N213"/>
      <c r="O213"/>
      <c r="T213" s="254"/>
    </row>
    <row r="214" spans="1:20" ht="15" customHeight="1" thickBot="1">
      <c r="A214" s="261"/>
      <c r="B214" s="353" t="s">
        <v>647</v>
      </c>
      <c r="C214" s="263" t="s">
        <v>188</v>
      </c>
      <c r="D214" s="263"/>
      <c r="E214"/>
      <c r="F214"/>
      <c r="G214"/>
      <c r="H214"/>
      <c r="I214"/>
      <c r="J214"/>
      <c r="K214"/>
      <c r="L214"/>
      <c r="M214"/>
      <c r="N214"/>
      <c r="O214"/>
      <c r="R214" s="255">
        <f>IF(COUNTA(B214)=1,1,0)</f>
        <v>1</v>
      </c>
      <c r="T214" s="254"/>
    </row>
    <row r="215" spans="1:20" ht="15" customHeight="1">
      <c r="A215" s="261"/>
      <c r="B215" s="230"/>
      <c r="C215" s="263" t="s">
        <v>189</v>
      </c>
      <c r="D215" s="263"/>
      <c r="E215"/>
      <c r="F215"/>
      <c r="G215"/>
      <c r="H215"/>
      <c r="I215"/>
      <c r="J215"/>
      <c r="K215"/>
      <c r="L215"/>
      <c r="M215"/>
      <c r="N215"/>
      <c r="O215"/>
      <c r="T215" s="254"/>
    </row>
    <row r="216" spans="1:20" ht="15" customHeight="1" thickBot="1">
      <c r="A216" s="261"/>
      <c r="B216" s="230"/>
      <c r="C216" s="263"/>
      <c r="D216" s="263"/>
      <c r="E216"/>
      <c r="F216"/>
      <c r="G216"/>
      <c r="H216"/>
      <c r="I216"/>
      <c r="J216"/>
      <c r="K216"/>
      <c r="L216"/>
      <c r="M216"/>
      <c r="N216"/>
      <c r="O216"/>
      <c r="T216" s="254"/>
    </row>
    <row r="217" spans="1:20" ht="15" customHeight="1" thickBot="1">
      <c r="A217" s="261"/>
      <c r="B217" s="353" t="s">
        <v>647</v>
      </c>
      <c r="C217" s="263" t="s">
        <v>190</v>
      </c>
      <c r="D217" s="263"/>
      <c r="E217"/>
      <c r="F217"/>
      <c r="G217"/>
      <c r="H217"/>
      <c r="I217"/>
      <c r="J217"/>
      <c r="K217"/>
      <c r="L217"/>
      <c r="M217"/>
      <c r="N217"/>
      <c r="O217"/>
      <c r="R217" s="255">
        <f>IF(COUNTA(B217)=1,1,0)</f>
        <v>1</v>
      </c>
      <c r="T217" s="254"/>
    </row>
    <row r="218" spans="1:20" ht="15" customHeight="1">
      <c r="A218" s="261"/>
      <c r="B218" s="230"/>
      <c r="C218" s="263" t="s">
        <v>417</v>
      </c>
      <c r="D218" s="263"/>
      <c r="E218"/>
      <c r="F218"/>
      <c r="G218"/>
      <c r="H218"/>
      <c r="I218"/>
      <c r="J218"/>
      <c r="K218"/>
      <c r="L218"/>
      <c r="M218"/>
      <c r="N218"/>
      <c r="O218"/>
      <c r="T218" s="254"/>
    </row>
    <row r="219" spans="1:20" ht="15" customHeight="1" thickBot="1">
      <c r="A219" s="261"/>
      <c r="B219" s="230"/>
      <c r="C219" s="263"/>
      <c r="D219" s="263"/>
      <c r="E219"/>
      <c r="F219"/>
      <c r="G219"/>
      <c r="H219"/>
      <c r="I219"/>
      <c r="J219"/>
      <c r="K219"/>
      <c r="L219"/>
      <c r="M219"/>
      <c r="N219"/>
      <c r="O219"/>
      <c r="T219" s="254"/>
    </row>
    <row r="220" spans="1:20" ht="15" customHeight="1" thickBot="1">
      <c r="A220" s="261"/>
      <c r="B220" s="353" t="s">
        <v>647</v>
      </c>
      <c r="C220" s="263" t="s">
        <v>191</v>
      </c>
      <c r="D220" s="263"/>
      <c r="E220"/>
      <c r="F220"/>
      <c r="G220"/>
      <c r="H220"/>
      <c r="I220"/>
      <c r="J220"/>
      <c r="K220"/>
      <c r="L220"/>
      <c r="M220"/>
      <c r="N220"/>
      <c r="O220"/>
      <c r="R220" s="255">
        <f>IF(COUNTA(B220)=1,1,0)</f>
        <v>1</v>
      </c>
      <c r="T220" s="254"/>
    </row>
    <row r="221" spans="1:20" ht="15" customHeight="1">
      <c r="A221" s="261"/>
      <c r="B221" s="230"/>
      <c r="C221" s="263" t="s">
        <v>192</v>
      </c>
      <c r="D221" s="263"/>
      <c r="E221"/>
      <c r="F221"/>
      <c r="G221"/>
      <c r="H221"/>
      <c r="I221"/>
      <c r="J221"/>
      <c r="K221"/>
      <c r="L221"/>
      <c r="M221"/>
      <c r="N221"/>
      <c r="O221"/>
      <c r="R221" s="255">
        <f>SUM(R214:R220)</f>
        <v>3</v>
      </c>
      <c r="T221" s="254"/>
    </row>
    <row r="222" spans="1:20" ht="15" customHeight="1">
      <c r="A222" s="261"/>
      <c r="B222" s="230"/>
      <c r="C222" s="263"/>
      <c r="D222" s="263"/>
      <c r="E222"/>
      <c r="F222"/>
      <c r="G222"/>
      <c r="H222"/>
      <c r="I222"/>
      <c r="J222"/>
      <c r="K222"/>
      <c r="L222"/>
      <c r="M222"/>
      <c r="N222"/>
      <c r="O222"/>
      <c r="T222" s="254"/>
    </row>
    <row r="223" spans="1:20" ht="15" customHeight="1">
      <c r="A223" s="261" t="s">
        <v>500</v>
      </c>
      <c r="B223" s="230"/>
      <c r="C223" s="263"/>
      <c r="D223" s="263"/>
      <c r="E223"/>
      <c r="F223"/>
      <c r="G223"/>
      <c r="H223"/>
      <c r="I223"/>
      <c r="J223"/>
      <c r="K223"/>
      <c r="L223"/>
      <c r="M223"/>
      <c r="N223"/>
      <c r="O223"/>
      <c r="T223" s="254"/>
    </row>
    <row r="224" spans="1:20">
      <c r="A224" s="261" t="s">
        <v>194</v>
      </c>
      <c r="B224" s="230"/>
      <c r="C224" s="263"/>
      <c r="D224" s="263"/>
      <c r="E224"/>
      <c r="F224"/>
      <c r="G224"/>
      <c r="H224"/>
      <c r="I224"/>
      <c r="J224"/>
      <c r="K224"/>
      <c r="L224"/>
      <c r="M224"/>
      <c r="N224"/>
      <c r="O224"/>
      <c r="R224" s="256" t="str">
        <f>IF(R238&gt;2,criteria!I70,IF(R238=2,criteria!G70,IF(R238=1,criteria!E70,criteria!C70)))</f>
        <v>Substantially Compliant</v>
      </c>
      <c r="T224" s="254"/>
    </row>
    <row r="225" spans="1:20" ht="15" customHeight="1" thickBot="1">
      <c r="A225" s="261"/>
      <c r="B225" s="230"/>
      <c r="C225" s="263"/>
      <c r="D225" s="263"/>
      <c r="E225"/>
      <c r="F225"/>
      <c r="G225"/>
      <c r="H225"/>
      <c r="I225"/>
      <c r="J225"/>
      <c r="K225"/>
      <c r="L225"/>
      <c r="M225"/>
      <c r="N225"/>
      <c r="O225"/>
      <c r="T225" s="254"/>
    </row>
    <row r="226" spans="1:20" ht="15" customHeight="1" thickBot="1">
      <c r="A226" s="261"/>
      <c r="B226" s="353" t="s">
        <v>647</v>
      </c>
      <c r="C226" s="263" t="s">
        <v>514</v>
      </c>
      <c r="D226" s="263"/>
      <c r="E226"/>
      <c r="F226"/>
      <c r="G226"/>
      <c r="H226"/>
      <c r="I226"/>
      <c r="J226"/>
      <c r="K226"/>
      <c r="L226"/>
      <c r="M226"/>
      <c r="N226"/>
      <c r="O226"/>
      <c r="R226" s="255">
        <f>IF(COUNTA(B226)=1,1,0)</f>
        <v>1</v>
      </c>
      <c r="T226" s="254"/>
    </row>
    <row r="227" spans="1:20" ht="15" customHeight="1">
      <c r="A227" s="261"/>
      <c r="B227" s="230"/>
      <c r="C227" s="263"/>
      <c r="D227" s="263"/>
      <c r="E227"/>
      <c r="F227"/>
      <c r="G227"/>
      <c r="H227"/>
      <c r="I227"/>
      <c r="J227"/>
      <c r="K227"/>
      <c r="L227"/>
      <c r="M227"/>
      <c r="N227"/>
      <c r="O227"/>
      <c r="T227" s="254"/>
    </row>
    <row r="228" spans="1:20" ht="15" customHeight="1">
      <c r="A228" s="266" t="s">
        <v>469</v>
      </c>
      <c r="B228" s="230"/>
      <c r="C228" s="263"/>
      <c r="D228" s="263"/>
      <c r="E228"/>
      <c r="F228"/>
      <c r="G228"/>
      <c r="H228"/>
      <c r="I228"/>
      <c r="J228"/>
      <c r="K228"/>
      <c r="L228"/>
      <c r="M228"/>
      <c r="N228"/>
      <c r="O228"/>
      <c r="T228" s="254"/>
    </row>
    <row r="229" spans="1:20" ht="15" customHeight="1" thickBot="1">
      <c r="A229" s="261"/>
      <c r="B229" s="230"/>
      <c r="C229" s="263"/>
      <c r="D229" s="263"/>
      <c r="E229"/>
      <c r="F229"/>
      <c r="G229"/>
      <c r="H229"/>
      <c r="I229"/>
      <c r="J229"/>
      <c r="K229"/>
      <c r="L229"/>
      <c r="M229"/>
      <c r="N229"/>
      <c r="O229"/>
      <c r="R229" s="255">
        <f>IF(SUM(R234:R237)=2,2,IF(COUNTA(F230)=1,2,0))</f>
        <v>0</v>
      </c>
      <c r="T229" s="254"/>
    </row>
    <row r="230" spans="1:20" ht="15" customHeight="1" thickBot="1">
      <c r="A230" s="261"/>
      <c r="B230" s="353" t="s">
        <v>647</v>
      </c>
      <c r="C230" s="263" t="s">
        <v>354</v>
      </c>
      <c r="D230"/>
      <c r="E230"/>
      <c r="F230" s="231"/>
      <c r="G230" s="263" t="s">
        <v>355</v>
      </c>
      <c r="H230"/>
      <c r="I230"/>
      <c r="J230"/>
      <c r="K230"/>
      <c r="L230"/>
      <c r="M230"/>
      <c r="N230"/>
      <c r="O230"/>
      <c r="T230" s="254"/>
    </row>
    <row r="231" spans="1:20" ht="15" customHeight="1">
      <c r="A231" s="261"/>
      <c r="B231" s="230"/>
      <c r="C231" s="263"/>
      <c r="D231" s="263"/>
      <c r="E231"/>
      <c r="F231"/>
      <c r="G231"/>
      <c r="H231"/>
      <c r="I231"/>
      <c r="J231"/>
      <c r="K231"/>
      <c r="L231"/>
      <c r="M231"/>
      <c r="N231"/>
      <c r="O231"/>
      <c r="T231" s="254"/>
    </row>
    <row r="232" spans="1:20" ht="15" customHeight="1">
      <c r="A232" s="268" t="s">
        <v>471</v>
      </c>
      <c r="B232" s="232"/>
      <c r="C232" s="263"/>
      <c r="D232" s="263"/>
      <c r="E232"/>
      <c r="F232"/>
      <c r="G232"/>
      <c r="H232"/>
      <c r="I232"/>
      <c r="J232"/>
      <c r="K232"/>
      <c r="L232"/>
      <c r="M232"/>
      <c r="N232"/>
      <c r="O232"/>
      <c r="T232" s="254"/>
    </row>
    <row r="233" spans="1:20" ht="15" customHeight="1" thickBot="1">
      <c r="A233" s="261"/>
      <c r="B233" s="230"/>
      <c r="C233" s="263"/>
      <c r="D233" s="263"/>
      <c r="E233"/>
      <c r="F233"/>
      <c r="G233"/>
      <c r="H233"/>
      <c r="I233"/>
      <c r="J233"/>
      <c r="K233"/>
      <c r="L233"/>
      <c r="M233"/>
      <c r="N233"/>
      <c r="O233"/>
      <c r="T233" s="254"/>
    </row>
    <row r="234" spans="1:20" ht="15" customHeight="1" thickBot="1">
      <c r="A234" s="261"/>
      <c r="B234" s="353" t="s">
        <v>647</v>
      </c>
      <c r="C234" s="263" t="s">
        <v>195</v>
      </c>
      <c r="D234" s="263"/>
      <c r="E234"/>
      <c r="F234"/>
      <c r="G234"/>
      <c r="H234"/>
      <c r="I234"/>
      <c r="J234"/>
      <c r="K234"/>
      <c r="L234"/>
      <c r="M234"/>
      <c r="N234"/>
      <c r="O234"/>
      <c r="R234" s="255">
        <f>IF(COUNTA(B234,G235)=2,1,0)</f>
        <v>1</v>
      </c>
      <c r="T234" s="254"/>
    </row>
    <row r="235" spans="1:20" ht="15" customHeight="1">
      <c r="A235" s="261"/>
      <c r="B235" s="230"/>
      <c r="C235" s="263" t="s">
        <v>470</v>
      </c>
      <c r="D235" s="263"/>
      <c r="E235"/>
      <c r="F235"/>
      <c r="G235" s="359" t="s">
        <v>655</v>
      </c>
      <c r="H235" s="359"/>
      <c r="I235" s="359"/>
      <c r="J235" s="359"/>
      <c r="K235" s="359"/>
      <c r="L235" s="359"/>
      <c r="M235" s="359"/>
      <c r="N235"/>
      <c r="O235"/>
      <c r="T235" s="254"/>
    </row>
    <row r="236" spans="1:20" ht="15" customHeight="1" thickBot="1">
      <c r="A236" s="261"/>
      <c r="B236" s="230"/>
      <c r="C236" s="263"/>
      <c r="D236" s="263"/>
      <c r="E236"/>
      <c r="F236"/>
      <c r="G236"/>
      <c r="H236"/>
      <c r="I236"/>
      <c r="J236"/>
      <c r="K236"/>
      <c r="L236"/>
      <c r="M236"/>
      <c r="N236"/>
      <c r="O236"/>
      <c r="T236" s="254"/>
    </row>
    <row r="237" spans="1:20" ht="15" customHeight="1" thickBot="1">
      <c r="A237" s="261"/>
      <c r="B237" s="231"/>
      <c r="C237" s="263" t="s">
        <v>196</v>
      </c>
      <c r="D237" s="263"/>
      <c r="E237"/>
      <c r="F237"/>
      <c r="G237"/>
      <c r="H237"/>
      <c r="I237"/>
      <c r="J237"/>
      <c r="K237"/>
      <c r="L237"/>
      <c r="M237"/>
      <c r="N237"/>
      <c r="O237"/>
      <c r="R237" s="255">
        <f>IF(COUNTA(B237,F239)=2,1,0)</f>
        <v>0</v>
      </c>
      <c r="T237" s="254"/>
    </row>
    <row r="238" spans="1:20" ht="15" customHeight="1">
      <c r="A238" s="261"/>
      <c r="B238" s="230"/>
      <c r="C238" s="263" t="s">
        <v>197</v>
      </c>
      <c r="D238" s="263"/>
      <c r="E238"/>
      <c r="F238"/>
      <c r="G238"/>
      <c r="H238"/>
      <c r="I238"/>
      <c r="J238"/>
      <c r="K238"/>
      <c r="L238"/>
      <c r="M238"/>
      <c r="N238"/>
      <c r="O238"/>
      <c r="R238" s="255">
        <f>SUM(R226:R237)</f>
        <v>2</v>
      </c>
      <c r="T238" s="254"/>
    </row>
    <row r="239" spans="1:20" ht="15" customHeight="1">
      <c r="A239" s="261"/>
      <c r="B239" s="230"/>
      <c r="C239" s="269" t="s">
        <v>510</v>
      </c>
      <c r="D239" s="263"/>
      <c r="E239"/>
      <c r="F239" s="368"/>
      <c r="G239" s="368"/>
      <c r="H239" s="368"/>
      <c r="I239" s="368"/>
      <c r="J239" s="368"/>
      <c r="K239" s="368"/>
      <c r="L239" s="368"/>
      <c r="M239" s="368"/>
      <c r="N239"/>
      <c r="O239"/>
      <c r="T239" s="254"/>
    </row>
    <row r="240" spans="1:20" ht="15" customHeight="1">
      <c r="A240" s="261"/>
      <c r="B240" s="230"/>
      <c r="C240" s="263"/>
      <c r="D240" s="263"/>
      <c r="E240"/>
      <c r="F240"/>
      <c r="G240"/>
      <c r="H240"/>
      <c r="I240"/>
      <c r="J240"/>
      <c r="K240"/>
      <c r="L240"/>
      <c r="M240"/>
      <c r="N240"/>
      <c r="O240"/>
      <c r="T240" s="254"/>
    </row>
    <row r="241" spans="1:20" hidden="1">
      <c r="A241" s="261" t="s">
        <v>198</v>
      </c>
      <c r="B241" s="230"/>
      <c r="C241" s="263"/>
      <c r="D241" s="263"/>
      <c r="E241"/>
      <c r="F241"/>
      <c r="G241"/>
      <c r="H241"/>
      <c r="I241"/>
      <c r="J241"/>
      <c r="K241"/>
      <c r="L241"/>
      <c r="M241"/>
      <c r="N241"/>
      <c r="O241"/>
      <c r="T241" s="254"/>
    </row>
    <row r="242" spans="1:20" hidden="1">
      <c r="A242" s="261" t="s">
        <v>199</v>
      </c>
      <c r="B242" s="230"/>
      <c r="C242" s="263"/>
      <c r="D242" s="263"/>
      <c r="E242"/>
      <c r="F242"/>
      <c r="G242"/>
      <c r="H242"/>
      <c r="I242"/>
      <c r="J242"/>
      <c r="K242"/>
      <c r="L242"/>
      <c r="M242"/>
      <c r="N242"/>
      <c r="O242"/>
      <c r="R242" s="256" t="str">
        <f>IF(R243=3,criteria!I71,IF(R243=2,criteria!G71,IF(R243=1,criteria!E71,criteria!C71)))</f>
        <v xml:space="preserve">Not Compliant </v>
      </c>
      <c r="T242" s="254"/>
    </row>
    <row r="243" spans="1:20" ht="13.5" hidden="1" thickBot="1">
      <c r="A243" s="261"/>
      <c r="B243" s="230"/>
      <c r="C243" s="263"/>
      <c r="D243" s="263"/>
      <c r="E243"/>
      <c r="F243"/>
      <c r="G243"/>
      <c r="H243"/>
      <c r="I243"/>
      <c r="J243"/>
      <c r="K243"/>
      <c r="L243"/>
      <c r="M243"/>
      <c r="N243"/>
      <c r="O243"/>
      <c r="R243" s="255">
        <f>SUM(R244:R249)</f>
        <v>0</v>
      </c>
      <c r="T243" s="254"/>
    </row>
    <row r="244" spans="1:20" ht="15" hidden="1" customHeight="1" thickBot="1">
      <c r="A244" s="261"/>
      <c r="B244" s="231"/>
      <c r="C244" s="263" t="s">
        <v>200</v>
      </c>
      <c r="D244" s="263"/>
      <c r="E244"/>
      <c r="F244"/>
      <c r="G244"/>
      <c r="H244"/>
      <c r="I244"/>
      <c r="J244"/>
      <c r="K244"/>
      <c r="L244"/>
      <c r="M244"/>
      <c r="N244"/>
      <c r="O244"/>
      <c r="R244" s="255">
        <f>IF(COUNTA(B244)=1,1,0)</f>
        <v>0</v>
      </c>
      <c r="T244" s="254"/>
    </row>
    <row r="245" spans="1:20" hidden="1">
      <c r="A245" s="261"/>
      <c r="B245" s="230"/>
      <c r="C245" s="263" t="s">
        <v>201</v>
      </c>
      <c r="D245" s="263"/>
      <c r="E245"/>
      <c r="F245"/>
      <c r="G245"/>
      <c r="H245"/>
      <c r="I245"/>
      <c r="J245"/>
      <c r="K245"/>
      <c r="L245"/>
      <c r="M245"/>
      <c r="N245"/>
      <c r="O245"/>
      <c r="T245" s="254"/>
    </row>
    <row r="246" spans="1:20" ht="13.5" hidden="1" thickBot="1">
      <c r="A246" s="261"/>
      <c r="B246" s="230"/>
      <c r="C246" s="263"/>
      <c r="D246" s="263"/>
      <c r="E246"/>
      <c r="F246"/>
      <c r="G246"/>
      <c r="H246"/>
      <c r="I246"/>
      <c r="J246"/>
      <c r="K246"/>
      <c r="L246"/>
      <c r="M246"/>
      <c r="N246"/>
      <c r="O246"/>
      <c r="T246" s="254"/>
    </row>
    <row r="247" spans="1:20" ht="15" hidden="1" customHeight="1" thickBot="1">
      <c r="A247" s="261"/>
      <c r="B247" s="231"/>
      <c r="C247" s="263" t="s">
        <v>202</v>
      </c>
      <c r="D247" s="263"/>
      <c r="E247"/>
      <c r="F247"/>
      <c r="G247"/>
      <c r="H247"/>
      <c r="I247"/>
      <c r="J247"/>
      <c r="K247"/>
      <c r="L247"/>
      <c r="M247"/>
      <c r="N247"/>
      <c r="O247"/>
      <c r="R247" s="255">
        <f>IF(COUNTA(B247)=1,1,0)</f>
        <v>0</v>
      </c>
      <c r="T247" s="254"/>
    </row>
    <row r="248" spans="1:20" ht="13.5" hidden="1" thickBot="1">
      <c r="A248" s="261"/>
      <c r="B248" s="230"/>
      <c r="C248" s="263"/>
      <c r="D248" s="263"/>
      <c r="E248"/>
      <c r="F248"/>
      <c r="G248"/>
      <c r="H248"/>
      <c r="I248"/>
      <c r="J248"/>
      <c r="K248"/>
      <c r="L248"/>
      <c r="M248"/>
      <c r="N248"/>
      <c r="O248"/>
      <c r="T248" s="254"/>
    </row>
    <row r="249" spans="1:20" ht="15" hidden="1" customHeight="1" thickBot="1">
      <c r="A249" s="261"/>
      <c r="B249" s="231"/>
      <c r="C249" s="263" t="s">
        <v>203</v>
      </c>
      <c r="D249" s="263"/>
      <c r="E249"/>
      <c r="F249"/>
      <c r="G249"/>
      <c r="H249"/>
      <c r="I249"/>
      <c r="J249"/>
      <c r="K249"/>
      <c r="L249"/>
      <c r="M249"/>
      <c r="N249"/>
      <c r="O249"/>
      <c r="R249" s="255">
        <f>IF(COUNTA(B249)=1,1,0)</f>
        <v>0</v>
      </c>
      <c r="T249" s="254"/>
    </row>
    <row r="250" spans="1:20" hidden="1">
      <c r="A250" s="261"/>
      <c r="B250" s="230"/>
      <c r="C250" s="263"/>
      <c r="D250" s="263"/>
      <c r="E250"/>
      <c r="F250"/>
      <c r="G250"/>
      <c r="H250"/>
      <c r="I250"/>
      <c r="J250"/>
      <c r="K250"/>
      <c r="L250"/>
      <c r="M250"/>
      <c r="N250"/>
      <c r="O250"/>
      <c r="T250" s="254"/>
    </row>
    <row r="251" spans="1:20">
      <c r="A251" s="261" t="s">
        <v>511</v>
      </c>
      <c r="B251" s="230"/>
      <c r="C251" s="263"/>
      <c r="D251" s="263"/>
      <c r="E251"/>
      <c r="F251"/>
      <c r="G251"/>
      <c r="H251"/>
      <c r="I251"/>
      <c r="J251"/>
      <c r="K251"/>
      <c r="L251"/>
      <c r="M251"/>
      <c r="N251"/>
      <c r="O251"/>
      <c r="R251" s="256" t="str">
        <f>IF(OR(R252=0,R252&gt;45),criteria!C72,IF(AND(R252&gt;=38,R252&lt;=45),criteria!E72,IF(AND(R252&gt;=31,R252&lt;=37),criteria!G72,IF(R252&lt;=30,criteria!I72,criteria!C72))))</f>
        <v>On or before 30 days</v>
      </c>
      <c r="T251" s="254"/>
    </row>
    <row r="252" spans="1:20">
      <c r="A252" s="261" t="s">
        <v>512</v>
      </c>
      <c r="B252" s="230"/>
      <c r="C252" s="263"/>
      <c r="D252" s="263"/>
      <c r="E252" s="368">
        <v>3</v>
      </c>
      <c r="F252" s="368"/>
      <c r="G252" s="368"/>
      <c r="H252" s="368"/>
      <c r="I252" s="270" t="s">
        <v>204</v>
      </c>
      <c r="J252"/>
      <c r="K252"/>
      <c r="L252"/>
      <c r="M252"/>
      <c r="N252"/>
      <c r="O252"/>
      <c r="R252" s="255">
        <f>E252</f>
        <v>3</v>
      </c>
      <c r="T252" s="254"/>
    </row>
    <row r="253" spans="1:20">
      <c r="A253" s="261"/>
      <c r="B253" s="230"/>
      <c r="C253" s="263"/>
      <c r="D253" s="263"/>
      <c r="E253"/>
      <c r="F253"/>
      <c r="G253"/>
      <c r="H253"/>
      <c r="I253"/>
      <c r="J253"/>
      <c r="K253"/>
      <c r="L253"/>
      <c r="M253"/>
      <c r="N253"/>
      <c r="O253"/>
      <c r="T253" s="254"/>
    </row>
    <row r="254" spans="1:20">
      <c r="A254" s="261" t="s">
        <v>501</v>
      </c>
      <c r="B254" s="230"/>
      <c r="C254" s="263"/>
      <c r="D254" s="263"/>
      <c r="E254"/>
      <c r="F254"/>
      <c r="G254"/>
      <c r="H254"/>
      <c r="I254"/>
      <c r="J254"/>
      <c r="K254"/>
      <c r="L254"/>
      <c r="M254"/>
      <c r="N254"/>
      <c r="O254"/>
      <c r="T254" s="254"/>
    </row>
    <row r="255" spans="1:20">
      <c r="A255" s="261"/>
      <c r="B255" s="261" t="s">
        <v>482</v>
      </c>
      <c r="C255" s="261"/>
      <c r="D255" s="261"/>
      <c r="E255" s="261"/>
      <c r="F255" s="261"/>
      <c r="G255" s="261"/>
      <c r="H255" s="261"/>
      <c r="I255"/>
      <c r="J255"/>
      <c r="K255"/>
      <c r="L255"/>
      <c r="M255"/>
      <c r="N255"/>
      <c r="O255"/>
      <c r="R255"/>
      <c r="T255" s="254"/>
    </row>
    <row r="256" spans="1:20">
      <c r="A256" s="261"/>
      <c r="B256" s="261" t="s">
        <v>483</v>
      </c>
      <c r="C256" s="261"/>
      <c r="D256" s="261"/>
      <c r="E256" s="261"/>
      <c r="F256" s="261"/>
      <c r="G256" s="261"/>
      <c r="H256" s="261"/>
      <c r="I256"/>
      <c r="J256"/>
      <c r="K256"/>
      <c r="L256"/>
      <c r="M256"/>
      <c r="N256"/>
      <c r="O256"/>
      <c r="T256" s="254"/>
    </row>
    <row r="257" spans="1:20">
      <c r="A257" s="261"/>
      <c r="B257" s="261" t="s">
        <v>484</v>
      </c>
      <c r="C257" s="261"/>
      <c r="D257" s="261"/>
      <c r="E257" s="261"/>
      <c r="F257" s="261"/>
      <c r="G257" s="261"/>
      <c r="H257" s="261"/>
      <c r="I257"/>
      <c r="J257"/>
      <c r="K257"/>
      <c r="L257"/>
      <c r="M257"/>
      <c r="N257"/>
      <c r="O257"/>
      <c r="R257" s="256" t="str">
        <f>IF(SUM(CPMR!C17,CPMR!C26,CPMR!C29)=0,"n/a", IF(R259=3,criteria!I77,IF(AND(R259=2,R262=1),criteria!G77,IF(AND(R259=1,R262=1),criteria!E77,criteria!C77))))</f>
        <v>Substantially Compliant</v>
      </c>
      <c r="T257" s="254"/>
    </row>
    <row r="258" spans="1:20">
      <c r="A258" s="261"/>
      <c r="B258" s="261" t="s">
        <v>485</v>
      </c>
      <c r="C258" s="261"/>
      <c r="D258" s="261"/>
      <c r="E258" s="261"/>
      <c r="F258" s="261"/>
      <c r="G258" s="261"/>
      <c r="H258" s="261"/>
      <c r="I258"/>
      <c r="J258"/>
      <c r="K258"/>
      <c r="L258"/>
      <c r="M258"/>
      <c r="N258"/>
      <c r="O258"/>
      <c r="T258" s="254"/>
    </row>
    <row r="259" spans="1:20">
      <c r="A259" s="261"/>
      <c r="B259" s="261" t="s">
        <v>486</v>
      </c>
      <c r="C259" s="261"/>
      <c r="D259" s="261"/>
      <c r="E259" s="261"/>
      <c r="F259" s="261"/>
      <c r="G259" s="261"/>
      <c r="H259" s="261"/>
      <c r="I259"/>
      <c r="J259"/>
      <c r="K259"/>
      <c r="L259"/>
      <c r="M259"/>
      <c r="N259"/>
      <c r="O259"/>
      <c r="R259" s="255">
        <f>SUM(R262:R266)</f>
        <v>2</v>
      </c>
      <c r="T259" s="254"/>
    </row>
    <row r="260" spans="1:20">
      <c r="A260" s="261"/>
      <c r="B260" s="261" t="s">
        <v>487</v>
      </c>
      <c r="C260" s="261"/>
      <c r="D260" s="261"/>
      <c r="E260" s="261"/>
      <c r="F260" s="261"/>
      <c r="G260" s="261"/>
      <c r="H260" s="261"/>
      <c r="I260"/>
      <c r="J260"/>
      <c r="K260"/>
      <c r="L260"/>
      <c r="M260"/>
      <c r="N260"/>
      <c r="O260"/>
      <c r="R260"/>
      <c r="T260" s="254"/>
    </row>
    <row r="261" spans="1:20" ht="13.5" thickBot="1">
      <c r="A261" s="261"/>
      <c r="B261" s="233"/>
      <c r="C261" s="261"/>
      <c r="D261" s="261"/>
      <c r="E261"/>
      <c r="F261"/>
      <c r="G261"/>
      <c r="H261"/>
      <c r="I261"/>
      <c r="J261"/>
      <c r="K261"/>
      <c r="L261"/>
      <c r="M261"/>
      <c r="N261"/>
      <c r="O261"/>
      <c r="T261" s="254"/>
    </row>
    <row r="262" spans="1:20" ht="15" customHeight="1" thickBot="1">
      <c r="A262" s="261"/>
      <c r="B262" s="353" t="s">
        <v>647</v>
      </c>
      <c r="C262" s="263" t="s">
        <v>423</v>
      </c>
      <c r="D262" s="263"/>
      <c r="E262"/>
      <c r="F262"/>
      <c r="G262"/>
      <c r="H262"/>
      <c r="I262"/>
      <c r="J262"/>
      <c r="K262"/>
      <c r="L262"/>
      <c r="M262"/>
      <c r="N262"/>
      <c r="O262"/>
      <c r="R262" s="255">
        <f>IF(COUNTA(B262)=1,1,0)</f>
        <v>1</v>
      </c>
      <c r="T262" s="254"/>
    </row>
    <row r="263" spans="1:20" ht="15" customHeight="1" thickBot="1">
      <c r="A263" s="261"/>
      <c r="B263" s="233"/>
      <c r="C263" s="261"/>
      <c r="D263" s="261"/>
      <c r="E263"/>
      <c r="F263"/>
      <c r="G263"/>
      <c r="H263"/>
      <c r="I263"/>
      <c r="J263"/>
      <c r="K263"/>
      <c r="L263"/>
      <c r="M263"/>
      <c r="N263"/>
      <c r="O263"/>
      <c r="T263" s="254"/>
    </row>
    <row r="264" spans="1:20" ht="15" customHeight="1" thickBot="1">
      <c r="A264" s="261"/>
      <c r="B264" s="353" t="s">
        <v>647</v>
      </c>
      <c r="C264" s="263" t="s">
        <v>428</v>
      </c>
      <c r="D264" s="263"/>
      <c r="E264"/>
      <c r="F264"/>
      <c r="G264"/>
      <c r="H264"/>
      <c r="I264"/>
      <c r="J264"/>
      <c r="K264"/>
      <c r="L264"/>
      <c r="M264"/>
      <c r="N264"/>
      <c r="O264"/>
      <c r="R264" s="255">
        <f>IF(COUNTA(B264)=1,1,0)</f>
        <v>1</v>
      </c>
      <c r="T264" s="254"/>
    </row>
    <row r="265" spans="1:20" ht="15" customHeight="1" thickBot="1">
      <c r="A265" s="261"/>
      <c r="B265" s="233"/>
      <c r="C265" s="261"/>
      <c r="D265" s="261"/>
      <c r="E265"/>
      <c r="F265"/>
      <c r="G265"/>
      <c r="H265"/>
      <c r="I265"/>
      <c r="J265"/>
      <c r="K265"/>
      <c r="L265"/>
      <c r="M265"/>
      <c r="N265"/>
      <c r="O265"/>
      <c r="T265" s="254"/>
    </row>
    <row r="266" spans="1:20" ht="15" customHeight="1" thickBot="1">
      <c r="A266" s="261"/>
      <c r="B266" s="231"/>
      <c r="C266" s="263" t="s">
        <v>427</v>
      </c>
      <c r="D266" s="263"/>
      <c r="E266"/>
      <c r="F266"/>
      <c r="G266"/>
      <c r="H266"/>
      <c r="I266"/>
      <c r="J266"/>
      <c r="K266"/>
      <c r="L266"/>
      <c r="M266"/>
      <c r="N266"/>
      <c r="O266"/>
      <c r="R266" s="255">
        <f>IF(COUNTA(B266)=1,1,0)</f>
        <v>0</v>
      </c>
      <c r="T266" s="254"/>
    </row>
    <row r="267" spans="1:20">
      <c r="A267" s="261"/>
      <c r="B267" s="233"/>
      <c r="C267" s="261"/>
      <c r="D267" s="261"/>
      <c r="E267"/>
      <c r="F267"/>
      <c r="G267"/>
      <c r="H267"/>
      <c r="I267"/>
      <c r="J267"/>
      <c r="K267"/>
      <c r="L267"/>
      <c r="M267"/>
      <c r="N267"/>
      <c r="O267"/>
      <c r="T267" s="254"/>
    </row>
    <row r="268" spans="1:20">
      <c r="A268" s="261" t="s">
        <v>502</v>
      </c>
      <c r="B268" s="230"/>
      <c r="C268" s="263"/>
      <c r="D268" s="263"/>
      <c r="E268"/>
      <c r="F268"/>
      <c r="G268"/>
      <c r="H268"/>
      <c r="I268"/>
      <c r="J268"/>
      <c r="K268"/>
      <c r="L268"/>
      <c r="M268"/>
      <c r="N268"/>
      <c r="O268"/>
      <c r="T268" s="254"/>
    </row>
    <row r="269" spans="1:20">
      <c r="A269" s="261" t="s">
        <v>433</v>
      </c>
      <c r="B269" s="230"/>
      <c r="C269" s="263"/>
      <c r="D269" s="263"/>
      <c r="E269"/>
      <c r="F269"/>
      <c r="G269"/>
      <c r="H269"/>
      <c r="I269"/>
      <c r="J269"/>
      <c r="K269"/>
      <c r="L269"/>
      <c r="M269"/>
      <c r="N269"/>
      <c r="O269"/>
      <c r="R269" s="256" t="str">
        <f>IF(R277=3,criteria!I81,IF(AND(R277=2,R271=1),criteria!G81,IF(AND(R277=1,R271=1),criteria!E81,criteria!C81)))</f>
        <v xml:space="preserve">Fully Compliant </v>
      </c>
      <c r="T269" s="254"/>
    </row>
    <row r="270" spans="1:20" ht="15" customHeight="1" thickBot="1">
      <c r="A270" s="261"/>
      <c r="B270" s="230"/>
      <c r="C270" s="263"/>
      <c r="D270" s="263"/>
      <c r="E270"/>
      <c r="F270"/>
      <c r="G270"/>
      <c r="H270"/>
      <c r="I270"/>
      <c r="J270"/>
      <c r="K270"/>
      <c r="L270"/>
      <c r="M270"/>
      <c r="N270"/>
      <c r="O270"/>
      <c r="T270" s="254"/>
    </row>
    <row r="271" spans="1:20" ht="15" customHeight="1" thickBot="1">
      <c r="A271" s="261"/>
      <c r="B271" s="353" t="s">
        <v>647</v>
      </c>
      <c r="C271" s="263" t="s">
        <v>434</v>
      </c>
      <c r="D271" s="263"/>
      <c r="E271"/>
      <c r="F271"/>
      <c r="G271"/>
      <c r="H271"/>
      <c r="I271"/>
      <c r="J271"/>
      <c r="K271"/>
      <c r="L271"/>
      <c r="M271"/>
      <c r="N271"/>
      <c r="O271"/>
      <c r="R271" s="255">
        <f>IF(COUNTA(B271,I272)=2,1,0)</f>
        <v>1</v>
      </c>
      <c r="T271" s="254"/>
    </row>
    <row r="272" spans="1:20" ht="15" customHeight="1">
      <c r="A272" s="261"/>
      <c r="B272" s="230"/>
      <c r="C272" s="267" t="s">
        <v>488</v>
      </c>
      <c r="D272" s="263"/>
      <c r="E272"/>
      <c r="F272"/>
      <c r="G272"/>
      <c r="H272"/>
      <c r="I272" s="359" t="s">
        <v>656</v>
      </c>
      <c r="J272" s="359"/>
      <c r="K272" s="359"/>
      <c r="L272" s="359"/>
      <c r="M272" s="359"/>
      <c r="N272"/>
      <c r="O272"/>
      <c r="T272" s="254"/>
    </row>
    <row r="273" spans="1:20" ht="15" customHeight="1" thickBot="1">
      <c r="A273" s="261"/>
      <c r="B273" s="230"/>
      <c r="C273" s="263"/>
      <c r="D273" s="263"/>
      <c r="E273"/>
      <c r="F273"/>
      <c r="G273"/>
      <c r="H273"/>
      <c r="I273"/>
      <c r="J273"/>
      <c r="K273"/>
      <c r="L273"/>
      <c r="M273"/>
      <c r="N273"/>
      <c r="O273"/>
      <c r="T273" s="254"/>
    </row>
    <row r="274" spans="1:20" ht="15" customHeight="1" thickBot="1">
      <c r="A274" s="261"/>
      <c r="B274" s="353" t="s">
        <v>647</v>
      </c>
      <c r="C274" s="263" t="s">
        <v>435</v>
      </c>
      <c r="D274" s="263"/>
      <c r="E274"/>
      <c r="F274"/>
      <c r="G274"/>
      <c r="H274"/>
      <c r="I274"/>
      <c r="J274"/>
      <c r="K274"/>
      <c r="L274"/>
      <c r="M274"/>
      <c r="N274"/>
      <c r="O274"/>
      <c r="R274" s="255">
        <f>IF(COUNTA(B274)=1,1,0)</f>
        <v>1</v>
      </c>
      <c r="T274" s="254"/>
    </row>
    <row r="275" spans="1:20" ht="15" customHeight="1" thickBot="1">
      <c r="A275" s="261"/>
      <c r="B275" s="230"/>
      <c r="C275" s="263"/>
      <c r="D275" s="263"/>
      <c r="E275"/>
      <c r="F275"/>
      <c r="G275"/>
      <c r="H275"/>
      <c r="I275"/>
      <c r="J275"/>
      <c r="K275"/>
      <c r="L275"/>
      <c r="M275"/>
      <c r="N275"/>
      <c r="O275"/>
      <c r="T275" s="254"/>
    </row>
    <row r="276" spans="1:20" ht="15" customHeight="1" thickBot="1">
      <c r="A276" s="261"/>
      <c r="B276" s="353" t="s">
        <v>647</v>
      </c>
      <c r="C276" s="263" t="s">
        <v>437</v>
      </c>
      <c r="D276" s="263"/>
      <c r="E276"/>
      <c r="F276"/>
      <c r="G276"/>
      <c r="H276"/>
      <c r="I276"/>
      <c r="J276"/>
      <c r="K276"/>
      <c r="L276"/>
      <c r="M276"/>
      <c r="N276"/>
      <c r="O276"/>
      <c r="R276" s="255">
        <f>IF(COUNTA(B276)=1,1,0)</f>
        <v>1</v>
      </c>
      <c r="T276" s="254"/>
    </row>
    <row r="277" spans="1:20" ht="15" customHeight="1">
      <c r="A277" s="261"/>
      <c r="B277" s="230"/>
      <c r="C277" s="263" t="s">
        <v>436</v>
      </c>
      <c r="D277" s="263"/>
      <c r="E277"/>
      <c r="F277"/>
      <c r="G277"/>
      <c r="H277"/>
      <c r="I277"/>
      <c r="J277"/>
      <c r="K277"/>
      <c r="L277"/>
      <c r="M277"/>
      <c r="N277"/>
      <c r="O277"/>
      <c r="R277" s="255">
        <f>SUM(R271:R276)</f>
        <v>3</v>
      </c>
      <c r="T277" s="254"/>
    </row>
    <row r="278" spans="1:20">
      <c r="A278" s="261"/>
      <c r="B278" s="230"/>
      <c r="C278" s="263"/>
      <c r="D278" s="263"/>
      <c r="E278"/>
      <c r="F278"/>
      <c r="G278"/>
      <c r="H278"/>
      <c r="I278"/>
      <c r="J278"/>
      <c r="K278"/>
      <c r="L278"/>
      <c r="M278"/>
      <c r="N278"/>
      <c r="O278"/>
      <c r="T278" s="254"/>
    </row>
    <row r="279" spans="1:20">
      <c r="A279" s="261" t="s">
        <v>503</v>
      </c>
      <c r="B279" s="230"/>
      <c r="C279" s="263"/>
      <c r="D279" s="263"/>
      <c r="E279"/>
      <c r="F279"/>
      <c r="G279"/>
      <c r="H279"/>
      <c r="I279"/>
      <c r="J279"/>
      <c r="K279"/>
      <c r="L279"/>
      <c r="M279"/>
      <c r="N279"/>
      <c r="O279"/>
      <c r="R279"/>
      <c r="T279" s="254"/>
    </row>
    <row r="280" spans="1:20">
      <c r="A280" s="261" t="s">
        <v>205</v>
      </c>
      <c r="B280" s="230"/>
      <c r="C280" s="263"/>
      <c r="D280" s="263"/>
      <c r="E280"/>
      <c r="F280"/>
      <c r="G280"/>
      <c r="H280"/>
      <c r="I280"/>
      <c r="J280"/>
      <c r="K280"/>
      <c r="L280"/>
      <c r="M280"/>
      <c r="N280"/>
      <c r="O280"/>
      <c r="R280" s="260" t="str">
        <f>IF(OR(COUNTA(B285)=1,D283&gt;=90),criteria!I82,IF(D283&gt;=71,criteria!G82,IF(D283&gt;=60,criteria!E82,IF(D283&lt;60,criteria!C82))))</f>
        <v>Above 90-100%  compliance</v>
      </c>
      <c r="T280" s="254"/>
    </row>
    <row r="281" spans="1:20" ht="13.5" thickBot="1">
      <c r="A281" s="261"/>
      <c r="B281" s="230"/>
      <c r="C281" s="263"/>
      <c r="D281" s="263"/>
      <c r="E281"/>
      <c r="F281"/>
      <c r="G281"/>
      <c r="H281"/>
      <c r="I281"/>
      <c r="J281"/>
      <c r="K281"/>
      <c r="L281"/>
      <c r="M281"/>
      <c r="N281"/>
      <c r="O281"/>
      <c r="T281" s="254"/>
    </row>
    <row r="282" spans="1:20" ht="15" customHeight="1" thickBot="1">
      <c r="A282" s="261"/>
      <c r="B282" s="354" t="s">
        <v>647</v>
      </c>
      <c r="C282" s="263" t="s">
        <v>265</v>
      </c>
      <c r="D282" s="263"/>
      <c r="E282"/>
      <c r="F282"/>
      <c r="G282"/>
      <c r="H282"/>
      <c r="I282"/>
      <c r="J282"/>
      <c r="K282"/>
      <c r="L282"/>
      <c r="M282"/>
      <c r="N282"/>
      <c r="O282"/>
      <c r="T282" s="254"/>
    </row>
    <row r="283" spans="1:20">
      <c r="A283" s="261"/>
      <c r="B283" s="230"/>
      <c r="C283" s="263"/>
      <c r="D283" s="337">
        <v>100</v>
      </c>
      <c r="E283" t="s">
        <v>206</v>
      </c>
      <c r="F283"/>
      <c r="G283"/>
      <c r="H283"/>
      <c r="I283"/>
      <c r="J283"/>
      <c r="K283"/>
      <c r="L283"/>
      <c r="M283"/>
      <c r="N283"/>
      <c r="O283"/>
      <c r="T283" s="254"/>
    </row>
    <row r="284" spans="1:20" ht="13.5" thickBot="1">
      <c r="A284" s="261"/>
      <c r="B284" s="230"/>
      <c r="C284" s="263"/>
      <c r="D284" s="263"/>
      <c r="E284"/>
      <c r="F284"/>
      <c r="G284"/>
      <c r="H284"/>
      <c r="I284"/>
      <c r="J284"/>
      <c r="K284"/>
      <c r="L284"/>
      <c r="M284"/>
      <c r="N284"/>
      <c r="O284"/>
      <c r="T284" s="254"/>
    </row>
    <row r="285" spans="1:20" ht="15" customHeight="1" thickBot="1">
      <c r="A285" s="261"/>
      <c r="B285" s="234"/>
      <c r="C285" s="263" t="s">
        <v>207</v>
      </c>
      <c r="D285" s="263"/>
      <c r="E285"/>
      <c r="F285"/>
      <c r="G285"/>
      <c r="H285"/>
      <c r="I285"/>
      <c r="J285"/>
      <c r="K285"/>
      <c r="L285"/>
      <c r="M285"/>
      <c r="N285"/>
      <c r="O285"/>
      <c r="T285" s="254"/>
    </row>
    <row r="286" spans="1:20">
      <c r="A286" s="261"/>
      <c r="B286" s="230"/>
      <c r="C286" s="263"/>
      <c r="D286" s="263"/>
      <c r="E286"/>
      <c r="F286"/>
      <c r="G286"/>
      <c r="H286"/>
      <c r="I286"/>
      <c r="J286"/>
      <c r="K286"/>
      <c r="L286"/>
      <c r="M286"/>
      <c r="N286"/>
      <c r="O286"/>
      <c r="T286" s="254"/>
    </row>
    <row r="287" spans="1:20">
      <c r="A287" s="261" t="s">
        <v>504</v>
      </c>
      <c r="B287" s="230"/>
      <c r="C287" s="263"/>
      <c r="D287" s="263"/>
      <c r="E287"/>
      <c r="F287"/>
      <c r="G287"/>
      <c r="H287"/>
      <c r="I287"/>
      <c r="J287"/>
      <c r="K287"/>
      <c r="L287"/>
      <c r="M287"/>
      <c r="N287"/>
      <c r="O287"/>
      <c r="T287" s="254"/>
    </row>
    <row r="288" spans="1:20">
      <c r="A288" s="261" t="s">
        <v>208</v>
      </c>
      <c r="B288" s="230"/>
      <c r="C288" s="263"/>
      <c r="D288" s="263"/>
      <c r="E288"/>
      <c r="F288"/>
      <c r="G288"/>
      <c r="H288"/>
      <c r="I288"/>
      <c r="J288"/>
      <c r="K288"/>
      <c r="L288"/>
      <c r="M288"/>
      <c r="N288"/>
      <c r="O288"/>
      <c r="R288" s="256" t="str">
        <f>IF(R295=3,criteria!I85,IF(R295=2,criteria!G85,IF(R295=1,criteria!E85,criteria!C85)))</f>
        <v xml:space="preserve">Fully Compliant </v>
      </c>
      <c r="T288" s="254"/>
    </row>
    <row r="289" spans="1:20" ht="13.5" thickBot="1">
      <c r="A289" s="261"/>
      <c r="B289" s="230"/>
      <c r="C289" s="263"/>
      <c r="D289" s="263"/>
      <c r="E289"/>
      <c r="F289"/>
      <c r="G289"/>
      <c r="H289"/>
      <c r="I289"/>
      <c r="J289"/>
      <c r="K289"/>
      <c r="L289"/>
      <c r="M289"/>
      <c r="N289"/>
      <c r="O289"/>
      <c r="T289" s="254"/>
    </row>
    <row r="290" spans="1:20" ht="15" customHeight="1" thickBot="1">
      <c r="A290" s="261"/>
      <c r="B290" s="353" t="s">
        <v>647</v>
      </c>
      <c r="C290" s="263" t="s">
        <v>441</v>
      </c>
      <c r="D290" s="263"/>
      <c r="E290"/>
      <c r="F290"/>
      <c r="G290"/>
      <c r="H290"/>
      <c r="I290"/>
      <c r="J290"/>
      <c r="K290"/>
      <c r="L290"/>
      <c r="M290"/>
      <c r="N290"/>
      <c r="O290"/>
      <c r="R290" s="255">
        <f>IF(COUNTA(B290)=1,1,0)</f>
        <v>1</v>
      </c>
      <c r="T290" s="254"/>
    </row>
    <row r="291" spans="1:20" ht="13.5" thickBot="1">
      <c r="A291" s="261"/>
      <c r="B291" s="230"/>
      <c r="C291" s="263"/>
      <c r="D291" s="263"/>
      <c r="E291"/>
      <c r="F291"/>
      <c r="G291"/>
      <c r="H291"/>
      <c r="I291"/>
      <c r="J291"/>
      <c r="K291"/>
      <c r="L291"/>
      <c r="M291"/>
      <c r="N291"/>
      <c r="O291"/>
      <c r="T291" s="254"/>
    </row>
    <row r="292" spans="1:20" ht="15" customHeight="1" thickBot="1">
      <c r="A292" s="261"/>
      <c r="B292" s="353" t="s">
        <v>647</v>
      </c>
      <c r="C292" s="263" t="s">
        <v>467</v>
      </c>
      <c r="D292" s="263"/>
      <c r="E292"/>
      <c r="F292"/>
      <c r="G292"/>
      <c r="H292"/>
      <c r="I292"/>
      <c r="J292"/>
      <c r="K292"/>
      <c r="L292"/>
      <c r="M292"/>
      <c r="N292"/>
      <c r="O292"/>
      <c r="R292" s="255">
        <f>IF(COUNTA(B292)=1,1,0)</f>
        <v>1</v>
      </c>
      <c r="T292" s="254"/>
    </row>
    <row r="293" spans="1:20" ht="13.5" thickBot="1">
      <c r="A293" s="261"/>
      <c r="B293" s="230"/>
      <c r="C293" s="263"/>
      <c r="D293" s="263"/>
      <c r="E293"/>
      <c r="F293"/>
      <c r="G293"/>
      <c r="H293"/>
      <c r="I293"/>
      <c r="J293"/>
      <c r="K293"/>
      <c r="L293"/>
      <c r="M293"/>
      <c r="N293"/>
      <c r="O293"/>
      <c r="T293" s="254"/>
    </row>
    <row r="294" spans="1:20" ht="15" customHeight="1" thickBot="1">
      <c r="A294" s="261"/>
      <c r="B294" s="353" t="s">
        <v>647</v>
      </c>
      <c r="C294" s="263" t="s">
        <v>209</v>
      </c>
      <c r="D294" s="263"/>
      <c r="E294"/>
      <c r="F294"/>
      <c r="G294"/>
      <c r="H294"/>
      <c r="I294"/>
      <c r="J294"/>
      <c r="K294"/>
      <c r="L294"/>
      <c r="M294"/>
      <c r="N294"/>
      <c r="O294"/>
      <c r="R294" s="255">
        <f>IF(COUNTA(B294)=1,1,0)</f>
        <v>1</v>
      </c>
      <c r="T294" s="254"/>
    </row>
    <row r="295" spans="1:20">
      <c r="A295" s="261"/>
      <c r="B295" s="230"/>
      <c r="C295" s="263" t="s">
        <v>210</v>
      </c>
      <c r="D295" s="263"/>
      <c r="E295"/>
      <c r="F295"/>
      <c r="G295"/>
      <c r="H295"/>
      <c r="I295"/>
      <c r="J295"/>
      <c r="K295"/>
      <c r="L295"/>
      <c r="M295"/>
      <c r="N295"/>
      <c r="O295"/>
      <c r="R295" s="255">
        <f>SUM(R290:R294)</f>
        <v>3</v>
      </c>
      <c r="T295" s="254"/>
    </row>
    <row r="296" spans="1:20">
      <c r="A296" s="261"/>
      <c r="B296" s="230"/>
      <c r="C296" s="263"/>
      <c r="D296" s="263"/>
      <c r="E296"/>
      <c r="F296"/>
      <c r="G296"/>
      <c r="H296"/>
      <c r="I296"/>
      <c r="J296"/>
      <c r="K296"/>
      <c r="L296"/>
      <c r="M296"/>
      <c r="N296"/>
      <c r="O296"/>
      <c r="T296" s="254"/>
    </row>
    <row r="297" spans="1:20">
      <c r="A297" s="261" t="s">
        <v>513</v>
      </c>
      <c r="B297" s="230"/>
      <c r="C297" s="263"/>
      <c r="D297" s="263"/>
      <c r="E297"/>
      <c r="F297"/>
      <c r="G297"/>
      <c r="H297"/>
      <c r="I297"/>
      <c r="J297"/>
      <c r="K297"/>
      <c r="L297"/>
      <c r="M297"/>
      <c r="N297"/>
      <c r="O297"/>
      <c r="T297" s="254"/>
    </row>
    <row r="298" spans="1:20">
      <c r="A298" s="261" t="s">
        <v>211</v>
      </c>
      <c r="B298" s="230"/>
      <c r="C298" s="263"/>
      <c r="D298" s="263"/>
      <c r="E298"/>
      <c r="F298"/>
      <c r="G298"/>
      <c r="H298"/>
      <c r="I298"/>
      <c r="J298"/>
      <c r="K298"/>
      <c r="L298"/>
      <c r="M298"/>
      <c r="N298"/>
      <c r="O298"/>
      <c r="R298" s="256" t="str">
        <f>IF(R305=3,criteria!I88,IF(AND(R305=2,R300=1),criteria!G88,IF(AND(R305=1,R300=1),criteria!E88,criteria!C88)))</f>
        <v xml:space="preserve">Fully Compliant </v>
      </c>
      <c r="T298" s="254"/>
    </row>
    <row r="299" spans="1:20" ht="15" customHeight="1" thickBot="1">
      <c r="A299" s="261"/>
      <c r="B299" s="230"/>
      <c r="C299" s="263"/>
      <c r="D299" s="263"/>
      <c r="E299"/>
      <c r="F299"/>
      <c r="G299"/>
      <c r="H299"/>
      <c r="I299"/>
      <c r="J299"/>
      <c r="K299"/>
      <c r="L299"/>
      <c r="M299"/>
      <c r="N299"/>
      <c r="O299"/>
      <c r="T299" s="254"/>
    </row>
    <row r="300" spans="1:20" ht="15" customHeight="1" thickBot="1">
      <c r="A300" s="261"/>
      <c r="B300" s="353" t="s">
        <v>647</v>
      </c>
      <c r="C300" s="263" t="s">
        <v>444</v>
      </c>
      <c r="D300" s="263"/>
      <c r="E300"/>
      <c r="F300"/>
      <c r="G300"/>
      <c r="H300"/>
      <c r="I300"/>
      <c r="J300"/>
      <c r="K300"/>
      <c r="L300"/>
      <c r="M300"/>
      <c r="N300"/>
      <c r="O300"/>
      <c r="R300" s="255">
        <f>IF(COUNTA(B300)=1,1,0)</f>
        <v>1</v>
      </c>
      <c r="T300" s="254"/>
    </row>
    <row r="301" spans="1:20" ht="15" customHeight="1" thickBot="1">
      <c r="A301" s="261"/>
      <c r="B301" s="230"/>
      <c r="C301" s="263"/>
      <c r="D301" s="263"/>
      <c r="E301"/>
      <c r="F301"/>
      <c r="G301"/>
      <c r="H301"/>
      <c r="I301"/>
      <c r="J301"/>
      <c r="K301"/>
      <c r="L301"/>
      <c r="M301"/>
      <c r="N301"/>
      <c r="O301"/>
      <c r="T301" s="254"/>
    </row>
    <row r="302" spans="1:20" ht="15" customHeight="1" thickBot="1">
      <c r="A302" s="261"/>
      <c r="B302" s="353" t="s">
        <v>647</v>
      </c>
      <c r="C302" s="263" t="s">
        <v>445</v>
      </c>
      <c r="D302" s="263"/>
      <c r="E302"/>
      <c r="F302"/>
      <c r="G302"/>
      <c r="H302"/>
      <c r="I302"/>
      <c r="J302"/>
      <c r="K302"/>
      <c r="L302"/>
      <c r="M302"/>
      <c r="N302"/>
      <c r="O302"/>
      <c r="R302" s="255">
        <f>IF(COUNTA(B302)=1,1,0)</f>
        <v>1</v>
      </c>
      <c r="T302" s="254"/>
    </row>
    <row r="303" spans="1:20" ht="15" customHeight="1" thickBot="1">
      <c r="A303" s="261"/>
      <c r="B303" s="230"/>
      <c r="C303" s="263"/>
      <c r="D303" s="263"/>
      <c r="E303"/>
      <c r="F303"/>
      <c r="G303"/>
      <c r="H303"/>
      <c r="I303"/>
      <c r="J303"/>
      <c r="K303"/>
      <c r="L303"/>
      <c r="M303"/>
      <c r="N303"/>
      <c r="O303"/>
      <c r="T303" s="254"/>
    </row>
    <row r="304" spans="1:20" ht="15" customHeight="1" thickBot="1">
      <c r="A304" s="261"/>
      <c r="B304" s="353" t="s">
        <v>647</v>
      </c>
      <c r="C304" s="263" t="s">
        <v>446</v>
      </c>
      <c r="D304" s="263"/>
      <c r="E304"/>
      <c r="F304"/>
      <c r="G304"/>
      <c r="H304"/>
      <c r="I304"/>
      <c r="J304"/>
      <c r="K304"/>
      <c r="L304"/>
      <c r="M304"/>
      <c r="N304"/>
      <c r="O304"/>
      <c r="R304" s="255">
        <f>IF(COUNTA(B304)=1,1,0)</f>
        <v>1</v>
      </c>
      <c r="T304" s="254"/>
    </row>
    <row r="305" spans="1:20" ht="15" customHeight="1">
      <c r="A305" s="261"/>
      <c r="B305" s="230"/>
      <c r="C305" s="263"/>
      <c r="D305" s="263"/>
      <c r="E305"/>
      <c r="F305"/>
      <c r="G305"/>
      <c r="H305"/>
      <c r="I305"/>
      <c r="J305"/>
      <c r="K305"/>
      <c r="L305"/>
      <c r="M305"/>
      <c r="N305"/>
      <c r="O305"/>
      <c r="R305" s="255">
        <f>SUM(R300:R304)</f>
        <v>3</v>
      </c>
      <c r="T305" s="254"/>
    </row>
    <row r="306" spans="1:20" ht="15" customHeight="1">
      <c r="A306" s="261"/>
      <c r="C306" s="263"/>
      <c r="D306" s="263"/>
      <c r="E306"/>
      <c r="F306"/>
      <c r="G306"/>
      <c r="H306"/>
      <c r="I306"/>
      <c r="J306"/>
      <c r="K306"/>
      <c r="L306"/>
      <c r="M306"/>
      <c r="N306"/>
      <c r="O306"/>
    </row>
    <row r="307" spans="1:20">
      <c r="A307" s="261"/>
      <c r="C307" s="263"/>
      <c r="D307" s="263"/>
      <c r="E307"/>
      <c r="F307"/>
      <c r="G307"/>
      <c r="H307"/>
      <c r="I307"/>
      <c r="J307"/>
      <c r="K307"/>
      <c r="L307"/>
      <c r="M307"/>
      <c r="N307"/>
      <c r="O307"/>
    </row>
    <row r="308" spans="1:20">
      <c r="A308" s="261"/>
      <c r="C308" s="263"/>
      <c r="D308" s="263"/>
      <c r="E308"/>
      <c r="F308"/>
      <c r="G308"/>
      <c r="H308"/>
      <c r="I308"/>
      <c r="J308"/>
      <c r="K308"/>
      <c r="L308"/>
      <c r="M308"/>
      <c r="N308"/>
      <c r="O308"/>
    </row>
    <row r="309" spans="1:20">
      <c r="A309" s="261"/>
      <c r="C309" s="263"/>
      <c r="D309" s="263"/>
      <c r="E309"/>
      <c r="F309"/>
      <c r="G309"/>
      <c r="H309"/>
      <c r="I309"/>
      <c r="J309"/>
      <c r="K309"/>
      <c r="L309"/>
      <c r="M309"/>
      <c r="N309"/>
      <c r="O309"/>
    </row>
    <row r="310" spans="1:20">
      <c r="A310" s="261"/>
      <c r="C310" s="263"/>
      <c r="D310" s="263"/>
      <c r="E310"/>
      <c r="F310"/>
      <c r="G310"/>
      <c r="H310"/>
      <c r="I310"/>
      <c r="J310"/>
      <c r="K310"/>
      <c r="L310"/>
      <c r="M310"/>
      <c r="N310"/>
      <c r="O310"/>
    </row>
    <row r="311" spans="1:20">
      <c r="A311" s="261"/>
      <c r="C311" s="263"/>
      <c r="D311" s="263"/>
      <c r="E311"/>
      <c r="F311"/>
      <c r="G311"/>
      <c r="H311"/>
      <c r="I311"/>
      <c r="J311"/>
      <c r="K311"/>
      <c r="L311"/>
      <c r="M311"/>
      <c r="N311"/>
      <c r="O311"/>
    </row>
    <row r="312" spans="1:20">
      <c r="B312" s="230"/>
    </row>
    <row r="313" spans="1:20">
      <c r="A313" s="261"/>
      <c r="C313" s="263"/>
      <c r="D313" s="263"/>
      <c r="E313"/>
      <c r="F313"/>
      <c r="G313"/>
      <c r="H313"/>
      <c r="I313"/>
      <c r="J313"/>
      <c r="K313"/>
      <c r="L313"/>
      <c r="M313"/>
      <c r="N313"/>
      <c r="O313"/>
    </row>
    <row r="314" spans="1:20">
      <c r="A314" s="261"/>
      <c r="C314" s="263"/>
      <c r="D314" s="263"/>
      <c r="E314"/>
      <c r="F314"/>
      <c r="G314"/>
      <c r="H314"/>
      <c r="I314"/>
      <c r="J314"/>
      <c r="K314"/>
      <c r="L314"/>
      <c r="M314"/>
      <c r="N314"/>
      <c r="O314"/>
    </row>
    <row r="315" spans="1:20">
      <c r="A315" s="261"/>
      <c r="C315" s="263"/>
      <c r="D315" s="263"/>
      <c r="E315"/>
      <c r="F315"/>
      <c r="G315"/>
      <c r="H315"/>
      <c r="I315"/>
      <c r="J315"/>
      <c r="K315"/>
      <c r="L315"/>
      <c r="M315"/>
      <c r="N315"/>
      <c r="O315"/>
    </row>
    <row r="316" spans="1:20">
      <c r="A316" s="261"/>
      <c r="C316" s="263"/>
      <c r="D316" s="263"/>
      <c r="E316"/>
      <c r="F316"/>
      <c r="G316"/>
      <c r="H316"/>
      <c r="I316"/>
      <c r="J316"/>
      <c r="K316"/>
      <c r="L316"/>
      <c r="M316"/>
      <c r="N316"/>
      <c r="O316"/>
    </row>
    <row r="317" spans="1:20">
      <c r="A317" s="261"/>
      <c r="C317" s="263"/>
      <c r="D317" s="263"/>
      <c r="E317"/>
      <c r="F317"/>
      <c r="G317"/>
      <c r="H317"/>
      <c r="I317"/>
      <c r="J317"/>
      <c r="K317"/>
      <c r="L317"/>
      <c r="M317"/>
      <c r="N317"/>
      <c r="O317"/>
    </row>
    <row r="318" spans="1:20">
      <c r="A318" s="261"/>
      <c r="C318" s="263"/>
      <c r="D318" s="263"/>
      <c r="E318"/>
      <c r="F318"/>
      <c r="G318"/>
      <c r="H318"/>
      <c r="I318"/>
      <c r="J318"/>
      <c r="K318"/>
      <c r="L318"/>
      <c r="M318"/>
      <c r="N318"/>
      <c r="O318"/>
    </row>
    <row r="319" spans="1:20">
      <c r="A319" s="261"/>
      <c r="C319" s="263"/>
      <c r="D319" s="263"/>
      <c r="E319"/>
      <c r="F319"/>
      <c r="G319"/>
      <c r="H319"/>
      <c r="I319"/>
      <c r="J319"/>
      <c r="K319"/>
      <c r="L319"/>
      <c r="M319"/>
      <c r="N319"/>
      <c r="O319"/>
    </row>
    <row r="320" spans="1:20">
      <c r="A320" s="261"/>
      <c r="C320" s="263"/>
      <c r="D320" s="263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61"/>
      <c r="C321" s="263"/>
      <c r="D321" s="263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61"/>
      <c r="C322" s="263"/>
      <c r="D322" s="263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61"/>
      <c r="C323" s="263"/>
      <c r="D323" s="26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61"/>
      <c r="C324" s="263"/>
      <c r="D324" s="263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61"/>
      <c r="C325" s="263"/>
      <c r="D325" s="263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61"/>
      <c r="C326" s="263"/>
      <c r="D326" s="263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61"/>
      <c r="C327" s="263"/>
      <c r="D327" s="263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61"/>
      <c r="C328" s="263"/>
      <c r="D328" s="263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61"/>
      <c r="C329" s="263"/>
      <c r="D329" s="263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61"/>
      <c r="C330" s="263"/>
      <c r="D330" s="263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61"/>
      <c r="C331" s="263"/>
      <c r="D331" s="263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61"/>
      <c r="C332" s="263"/>
      <c r="D332" s="263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61"/>
      <c r="C333" s="263"/>
      <c r="D333" s="26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61"/>
      <c r="C334" s="263"/>
      <c r="D334" s="263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61"/>
      <c r="C335" s="263"/>
      <c r="D335" s="263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61"/>
      <c r="C336" s="263"/>
      <c r="D336" s="263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61"/>
      <c r="C337" s="263"/>
      <c r="D337" s="263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61"/>
      <c r="C338" s="263"/>
      <c r="D338" s="263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61"/>
      <c r="C339" s="263"/>
      <c r="D339" s="263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61"/>
      <c r="C340" s="263"/>
      <c r="D340" s="263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61"/>
      <c r="C341" s="263"/>
      <c r="D341" s="263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61"/>
      <c r="C342" s="263"/>
      <c r="D342" s="263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61"/>
      <c r="C343" s="263"/>
      <c r="D343" s="26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61"/>
      <c r="C344" s="263"/>
      <c r="D344" s="263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61"/>
      <c r="C345" s="263"/>
      <c r="D345" s="263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61"/>
      <c r="C346" s="263"/>
      <c r="D346" s="263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61"/>
      <c r="C347" s="263"/>
      <c r="D347" s="263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61"/>
      <c r="C348" s="263"/>
      <c r="D348" s="263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61"/>
      <c r="C349" s="263"/>
      <c r="D349" s="263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61"/>
      <c r="C350" s="263"/>
      <c r="D350" s="263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61"/>
      <c r="C351" s="263"/>
      <c r="D351" s="263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61"/>
      <c r="C352" s="263"/>
      <c r="D352" s="263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61"/>
      <c r="C353" s="263"/>
      <c r="D353" s="26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61"/>
      <c r="C354" s="263"/>
      <c r="D354" s="263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61"/>
      <c r="C355" s="263"/>
      <c r="D355" s="263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61"/>
      <c r="C356" s="263"/>
      <c r="D356" s="263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61"/>
      <c r="C357" s="263"/>
      <c r="D357" s="263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61"/>
      <c r="C358" s="263"/>
      <c r="D358" s="263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61"/>
      <c r="C359" s="263"/>
      <c r="D359" s="263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61"/>
      <c r="C360" s="263"/>
      <c r="D360" s="263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61"/>
      <c r="C361" s="263"/>
      <c r="D361" s="263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61"/>
      <c r="C362" s="263"/>
      <c r="D362" s="263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61"/>
      <c r="C363" s="263"/>
      <c r="D363" s="2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61"/>
      <c r="C364" s="263"/>
      <c r="D364" s="263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61"/>
      <c r="C365" s="263"/>
      <c r="D365" s="263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61"/>
      <c r="C366" s="263"/>
      <c r="D366" s="263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61"/>
      <c r="C367" s="263"/>
      <c r="D367" s="263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61"/>
      <c r="C368" s="263"/>
      <c r="D368" s="263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61"/>
      <c r="C369" s="263"/>
      <c r="D369" s="263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61"/>
      <c r="C370" s="263"/>
      <c r="D370" s="263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61"/>
      <c r="C371" s="263"/>
      <c r="D371" s="263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61"/>
      <c r="C372" s="263"/>
      <c r="D372" s="263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61"/>
      <c r="C373" s="263"/>
      <c r="D373" s="26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61"/>
      <c r="C374" s="263"/>
      <c r="D374" s="263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61"/>
      <c r="C375" s="263"/>
      <c r="D375" s="263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61"/>
      <c r="C376" s="263"/>
      <c r="D376" s="263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61"/>
      <c r="C377" s="263"/>
      <c r="D377" s="263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61"/>
      <c r="C378" s="263"/>
      <c r="D378" s="263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61"/>
      <c r="C379" s="263"/>
      <c r="D379" s="263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61"/>
      <c r="C380" s="263"/>
      <c r="D380" s="263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61"/>
      <c r="C381" s="263"/>
      <c r="D381" s="263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61"/>
      <c r="C382" s="263"/>
      <c r="D382" s="263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61"/>
      <c r="C383" s="263"/>
      <c r="D383" s="26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61"/>
      <c r="C384" s="263"/>
      <c r="D384" s="263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61"/>
      <c r="C385" s="263"/>
      <c r="D385" s="263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61"/>
      <c r="C386" s="263"/>
      <c r="D386" s="263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61"/>
      <c r="C387" s="263"/>
      <c r="D387" s="263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61"/>
      <c r="C388" s="263"/>
      <c r="D388" s="263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61"/>
      <c r="C389" s="263"/>
      <c r="D389" s="263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61"/>
      <c r="C390" s="263"/>
      <c r="D390" s="263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61"/>
      <c r="C391" s="263"/>
      <c r="D391" s="263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61"/>
      <c r="C392" s="263"/>
      <c r="D392" s="263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61"/>
      <c r="C393" s="263"/>
      <c r="D393" s="26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61"/>
      <c r="C394" s="263"/>
      <c r="D394" s="263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61"/>
      <c r="C395" s="263"/>
      <c r="D395" s="263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61"/>
      <c r="C396" s="263"/>
      <c r="D396" s="263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61"/>
      <c r="C397" s="263"/>
      <c r="D397" s="263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61"/>
      <c r="C398" s="263"/>
      <c r="D398" s="263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61"/>
      <c r="C399" s="263"/>
      <c r="D399" s="263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61"/>
      <c r="C400" s="263"/>
      <c r="D400" s="263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61"/>
      <c r="C401" s="263"/>
      <c r="D401" s="263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61"/>
      <c r="C402" s="263"/>
      <c r="D402" s="263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61"/>
      <c r="C403" s="263"/>
      <c r="D403" s="26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61"/>
      <c r="C404" s="263"/>
      <c r="D404" s="263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61"/>
      <c r="C405" s="263"/>
      <c r="D405" s="263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61"/>
      <c r="C406" s="263"/>
      <c r="D406" s="263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61"/>
      <c r="C407" s="263"/>
      <c r="D407" s="263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61"/>
      <c r="C408" s="263"/>
      <c r="D408" s="263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61"/>
      <c r="C409" s="263"/>
      <c r="D409" s="263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61"/>
      <c r="C410" s="263"/>
      <c r="D410" s="263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61"/>
      <c r="C411" s="263"/>
      <c r="D411" s="263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61"/>
      <c r="C412" s="263"/>
      <c r="D412" s="263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61"/>
      <c r="C413" s="263"/>
      <c r="D413" s="26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61"/>
      <c r="C414" s="263"/>
      <c r="D414" s="263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61"/>
      <c r="C415" s="263"/>
      <c r="D415" s="263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61"/>
      <c r="C416" s="263"/>
      <c r="D416" s="263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61"/>
      <c r="C417" s="263"/>
      <c r="D417" s="263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61"/>
      <c r="C418" s="263"/>
      <c r="D418" s="263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61"/>
      <c r="C419" s="263"/>
      <c r="D419" s="263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61"/>
      <c r="C420" s="263"/>
      <c r="D420" s="263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61"/>
      <c r="C421" s="263"/>
      <c r="D421" s="263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61"/>
      <c r="C422" s="263"/>
      <c r="D422" s="263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61"/>
      <c r="C423" s="263"/>
      <c r="D423" s="26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61"/>
      <c r="C424" s="263"/>
      <c r="D424" s="263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61"/>
      <c r="C425" s="263"/>
      <c r="D425" s="263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61"/>
      <c r="C426" s="263"/>
      <c r="D426" s="263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61"/>
      <c r="C427" s="263"/>
      <c r="D427" s="263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61"/>
      <c r="C428" s="263"/>
      <c r="D428" s="263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61"/>
      <c r="C429" s="263"/>
      <c r="D429" s="263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61"/>
      <c r="C430" s="263"/>
      <c r="D430" s="263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61"/>
      <c r="C431" s="263"/>
      <c r="D431" s="263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61"/>
      <c r="C432" s="263"/>
      <c r="D432" s="263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61"/>
      <c r="C433" s="263"/>
      <c r="D433" s="26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61"/>
      <c r="C434" s="263"/>
      <c r="D434" s="263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61"/>
      <c r="C435" s="263"/>
      <c r="D435" s="263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61"/>
      <c r="C436" s="263"/>
      <c r="D436" s="263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61"/>
      <c r="C437" s="263"/>
      <c r="D437" s="263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61"/>
      <c r="C438" s="263"/>
      <c r="D438" s="263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61"/>
      <c r="C439" s="263"/>
      <c r="D439" s="263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61"/>
      <c r="C440" s="263"/>
      <c r="D440" s="263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61"/>
      <c r="C441" s="263"/>
      <c r="D441" s="263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61"/>
      <c r="C442" s="263"/>
      <c r="D442" s="263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61"/>
      <c r="C443" s="263"/>
      <c r="D443" s="26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61"/>
      <c r="C444" s="263"/>
      <c r="D444" s="263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61"/>
      <c r="C445" s="263"/>
      <c r="D445" s="263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61"/>
      <c r="C446" s="263"/>
      <c r="D446" s="263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61"/>
      <c r="C447" s="263"/>
      <c r="D447" s="263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61"/>
      <c r="C448" s="263"/>
      <c r="D448" s="263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61"/>
      <c r="C449" s="263"/>
      <c r="D449" s="263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61"/>
      <c r="C450" s="263"/>
      <c r="D450" s="263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61"/>
      <c r="C451" s="263"/>
      <c r="D451" s="263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61"/>
      <c r="C452" s="263"/>
      <c r="D452" s="263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61"/>
      <c r="C453" s="263"/>
      <c r="D453" s="26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61"/>
      <c r="C454" s="263"/>
      <c r="D454" s="263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61"/>
      <c r="C455" s="263"/>
      <c r="D455" s="263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61"/>
      <c r="C456" s="263"/>
      <c r="D456" s="263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61"/>
      <c r="C457" s="263"/>
      <c r="D457" s="263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61"/>
      <c r="C458" s="263"/>
      <c r="D458" s="263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61"/>
      <c r="C459" s="263"/>
      <c r="D459" s="263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61"/>
      <c r="C460" s="263"/>
      <c r="D460" s="263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61"/>
      <c r="C461" s="263"/>
      <c r="D461" s="263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61"/>
      <c r="C462" s="263"/>
      <c r="D462" s="263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61"/>
      <c r="C463" s="263"/>
      <c r="D463" s="2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61"/>
      <c r="C464" s="263"/>
      <c r="D464" s="263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61"/>
      <c r="C465" s="263"/>
      <c r="D465" s="263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61"/>
      <c r="C466" s="263"/>
      <c r="D466" s="263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61"/>
      <c r="C467" s="263"/>
      <c r="D467" s="263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61"/>
      <c r="C468" s="263"/>
      <c r="D468" s="263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61"/>
      <c r="C469" s="263"/>
      <c r="D469" s="263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61"/>
      <c r="C470" s="263"/>
      <c r="D470" s="263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61"/>
      <c r="C471" s="263"/>
      <c r="D471" s="263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61"/>
      <c r="C472" s="263"/>
      <c r="D472" s="263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61"/>
      <c r="C473" s="263"/>
      <c r="D473" s="26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61"/>
      <c r="C474" s="263"/>
      <c r="D474" s="263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61"/>
      <c r="C475" s="263"/>
      <c r="D475" s="263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61"/>
      <c r="C476" s="263"/>
      <c r="D476" s="263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61"/>
      <c r="C477" s="263"/>
      <c r="D477" s="263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61"/>
      <c r="C478" s="263"/>
      <c r="D478" s="263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61"/>
      <c r="C479" s="263"/>
      <c r="D479" s="263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61"/>
      <c r="C480" s="263"/>
      <c r="D480" s="263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61"/>
      <c r="C481" s="263"/>
      <c r="D481" s="263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61"/>
      <c r="C482" s="263"/>
      <c r="D482" s="263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61"/>
      <c r="C483" s="263"/>
      <c r="D483" s="26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61"/>
      <c r="C484" s="263"/>
      <c r="D484" s="263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61"/>
      <c r="C485" s="263"/>
      <c r="D485" s="263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61"/>
      <c r="C486" s="263"/>
      <c r="D486" s="263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61"/>
      <c r="C487" s="263"/>
      <c r="D487" s="263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61"/>
      <c r="C488" s="263"/>
      <c r="D488" s="263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61"/>
      <c r="C489" s="263"/>
      <c r="D489" s="263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61"/>
      <c r="C490" s="263"/>
      <c r="D490" s="263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61"/>
      <c r="C491" s="263"/>
      <c r="D491" s="263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61"/>
      <c r="C492" s="263"/>
      <c r="D492" s="263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61"/>
      <c r="C493" s="263"/>
      <c r="D493" s="26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61"/>
      <c r="C494" s="263"/>
      <c r="D494" s="263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61"/>
      <c r="C495" s="263"/>
      <c r="D495" s="263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61"/>
      <c r="C496" s="263"/>
      <c r="D496" s="263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61"/>
      <c r="C497" s="263"/>
      <c r="D497" s="263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61"/>
      <c r="C498" s="263"/>
      <c r="D498" s="263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61"/>
      <c r="C499" s="263"/>
      <c r="D499" s="263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61"/>
      <c r="C500" s="263"/>
      <c r="D500" s="263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61"/>
      <c r="C501" s="263"/>
      <c r="D501" s="263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61"/>
      <c r="C502" s="263"/>
      <c r="D502" s="263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61"/>
      <c r="C503" s="263"/>
      <c r="D503" s="26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61"/>
      <c r="C504" s="263"/>
      <c r="D504" s="263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61"/>
      <c r="C505" s="263"/>
      <c r="D505" s="263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61"/>
      <c r="C506" s="263"/>
      <c r="D506" s="263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61"/>
      <c r="C507" s="263"/>
      <c r="D507" s="263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61"/>
      <c r="C508" s="263"/>
      <c r="D508" s="263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61"/>
      <c r="C509" s="263"/>
      <c r="D509" s="263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61"/>
      <c r="C510" s="263"/>
      <c r="D510" s="263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61"/>
      <c r="C511" s="263"/>
      <c r="D511" s="263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61"/>
      <c r="C512" s="263"/>
      <c r="D512" s="263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61"/>
      <c r="C513" s="263"/>
      <c r="D513" s="26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61"/>
      <c r="C514" s="263"/>
      <c r="D514" s="263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61"/>
      <c r="C515" s="263"/>
      <c r="D515" s="263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61"/>
      <c r="C516" s="263"/>
      <c r="D516" s="263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61"/>
      <c r="C517" s="263"/>
      <c r="D517" s="263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61"/>
      <c r="C518" s="263"/>
      <c r="D518" s="263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61"/>
      <c r="C519" s="263"/>
      <c r="D519" s="263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61"/>
      <c r="C520" s="263"/>
      <c r="D520" s="263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61"/>
      <c r="C521" s="263"/>
      <c r="D521" s="263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61"/>
      <c r="C522" s="263"/>
      <c r="D522" s="263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61"/>
      <c r="C523" s="263"/>
      <c r="D523" s="26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61"/>
      <c r="C524" s="263"/>
      <c r="D524" s="263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61"/>
      <c r="C525" s="263"/>
      <c r="D525" s="263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61"/>
      <c r="C526" s="263"/>
      <c r="D526" s="263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61"/>
      <c r="C527" s="263"/>
      <c r="D527" s="263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61"/>
      <c r="C528" s="263"/>
      <c r="D528" s="263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61"/>
      <c r="C529" s="263"/>
      <c r="D529" s="263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61"/>
      <c r="C530" s="263"/>
      <c r="D530" s="263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61"/>
      <c r="C531" s="263"/>
      <c r="D531" s="263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61"/>
      <c r="C532" s="263"/>
      <c r="D532" s="263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61"/>
      <c r="C533" s="263"/>
      <c r="D533" s="26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61"/>
      <c r="C534" s="263"/>
      <c r="D534" s="263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61"/>
      <c r="C535" s="263"/>
      <c r="D535" s="263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61"/>
      <c r="C536" s="263"/>
      <c r="D536" s="263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61"/>
      <c r="C537" s="263"/>
      <c r="D537" s="263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61"/>
      <c r="C538" s="263"/>
      <c r="D538" s="263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61"/>
      <c r="C539" s="263"/>
      <c r="D539" s="263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61"/>
      <c r="C540" s="263"/>
      <c r="D540" s="263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61"/>
      <c r="C541" s="263"/>
      <c r="D541" s="263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61"/>
      <c r="C542" s="263"/>
      <c r="D542" s="263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61"/>
      <c r="C543" s="263"/>
      <c r="D543" s="26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61"/>
      <c r="C544" s="263"/>
      <c r="D544" s="263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61"/>
      <c r="C545" s="263"/>
      <c r="D545" s="263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61"/>
      <c r="C546" s="263"/>
      <c r="D546" s="263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61"/>
      <c r="C547" s="263"/>
      <c r="D547" s="263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61"/>
      <c r="C548" s="263"/>
      <c r="D548" s="263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61"/>
      <c r="C549" s="263"/>
      <c r="D549" s="263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61"/>
      <c r="C550" s="263"/>
      <c r="D550" s="263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61"/>
      <c r="C551" s="263"/>
      <c r="D551" s="263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61"/>
      <c r="C552" s="263"/>
      <c r="D552" s="263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61"/>
      <c r="C553" s="263"/>
      <c r="D553" s="26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61"/>
      <c r="C554" s="263"/>
      <c r="D554" s="263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61"/>
      <c r="C555" s="263"/>
      <c r="D555" s="263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61"/>
      <c r="C556" s="263"/>
      <c r="D556" s="263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61"/>
      <c r="C557" s="263"/>
      <c r="D557" s="263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61"/>
      <c r="C558" s="263"/>
      <c r="D558" s="263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61"/>
      <c r="C559" s="263"/>
      <c r="D559" s="263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61"/>
      <c r="C560" s="263"/>
      <c r="D560" s="263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61"/>
      <c r="C561" s="263"/>
      <c r="D561" s="263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61"/>
      <c r="C562" s="263"/>
      <c r="D562" s="263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61"/>
      <c r="C563" s="263"/>
      <c r="D563" s="2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61"/>
      <c r="C564" s="263"/>
      <c r="D564" s="263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61"/>
      <c r="C565" s="263"/>
      <c r="D565" s="263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61"/>
      <c r="C566" s="263"/>
      <c r="D566" s="263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61"/>
      <c r="C567" s="263"/>
      <c r="D567" s="263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61"/>
      <c r="C568" s="263"/>
      <c r="D568" s="263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61"/>
      <c r="C569" s="263"/>
      <c r="D569" s="263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61"/>
      <c r="C570" s="263"/>
      <c r="D570" s="263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61"/>
      <c r="C571" s="263"/>
      <c r="D571" s="263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61"/>
      <c r="C572" s="263"/>
      <c r="D572" s="263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61"/>
      <c r="C573" s="263"/>
      <c r="D573" s="26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61"/>
      <c r="C574" s="263"/>
      <c r="D574" s="263"/>
      <c r="E574"/>
      <c r="F574"/>
      <c r="G574"/>
      <c r="H574"/>
      <c r="I574"/>
      <c r="J574"/>
      <c r="K574"/>
      <c r="L574"/>
      <c r="M574"/>
      <c r="N574"/>
      <c r="O574"/>
    </row>
    <row r="575" spans="1:15">
      <c r="A575" s="261"/>
      <c r="C575" s="263"/>
      <c r="D575" s="263"/>
      <c r="E575"/>
      <c r="F575"/>
      <c r="G575"/>
      <c r="H575"/>
      <c r="I575"/>
      <c r="J575"/>
      <c r="K575"/>
      <c r="L575"/>
      <c r="M575"/>
      <c r="N575"/>
      <c r="O575"/>
    </row>
    <row r="576" spans="1:15">
      <c r="A576" s="261"/>
      <c r="C576" s="263"/>
      <c r="D576" s="263"/>
      <c r="E576"/>
      <c r="F576"/>
      <c r="G576"/>
      <c r="H576"/>
      <c r="I576"/>
      <c r="J576"/>
      <c r="K576"/>
      <c r="L576"/>
      <c r="M576"/>
      <c r="N576"/>
      <c r="O576"/>
    </row>
    <row r="577" spans="1:15">
      <c r="A577" s="261"/>
      <c r="C577" s="263"/>
      <c r="D577" s="263"/>
      <c r="E577"/>
      <c r="F577"/>
      <c r="G577"/>
      <c r="H577"/>
      <c r="I577"/>
      <c r="J577"/>
      <c r="K577"/>
      <c r="L577"/>
      <c r="M577"/>
      <c r="N577"/>
      <c r="O577"/>
    </row>
    <row r="578" spans="1:15">
      <c r="A578" s="261"/>
      <c r="C578" s="263"/>
      <c r="D578" s="263"/>
      <c r="E578"/>
      <c r="F578"/>
      <c r="G578"/>
      <c r="H578"/>
      <c r="I578"/>
      <c r="J578"/>
      <c r="K578"/>
      <c r="L578"/>
      <c r="M578"/>
      <c r="N578"/>
      <c r="O578"/>
    </row>
    <row r="579" spans="1:15">
      <c r="A579" s="261"/>
      <c r="C579" s="263"/>
      <c r="D579" s="263"/>
      <c r="E579"/>
      <c r="F579"/>
      <c r="G579"/>
      <c r="H579"/>
      <c r="I579"/>
      <c r="J579"/>
      <c r="K579"/>
      <c r="L579"/>
      <c r="M579"/>
      <c r="N579"/>
      <c r="O579"/>
    </row>
    <row r="580" spans="1:15">
      <c r="A580" s="261"/>
      <c r="C580" s="263"/>
      <c r="D580" s="263"/>
      <c r="E580"/>
      <c r="F580"/>
      <c r="G580"/>
      <c r="H580"/>
      <c r="I580"/>
      <c r="J580"/>
      <c r="K580"/>
      <c r="L580"/>
      <c r="M580"/>
      <c r="N580"/>
      <c r="O580"/>
    </row>
    <row r="581" spans="1:15">
      <c r="A581" s="261"/>
      <c r="C581" s="263"/>
      <c r="D581" s="263"/>
      <c r="E581"/>
      <c r="F581"/>
      <c r="G581"/>
      <c r="H581"/>
      <c r="I581"/>
      <c r="J581"/>
      <c r="K581"/>
      <c r="L581"/>
      <c r="M581"/>
      <c r="N581"/>
      <c r="O581"/>
    </row>
    <row r="582" spans="1:15">
      <c r="A582" s="261"/>
      <c r="C582" s="263"/>
      <c r="D582" s="263"/>
      <c r="E582"/>
      <c r="F582"/>
      <c r="G582"/>
      <c r="H582"/>
      <c r="I582"/>
      <c r="J582"/>
      <c r="K582"/>
      <c r="L582"/>
      <c r="M582"/>
      <c r="N582"/>
      <c r="O582"/>
    </row>
    <row r="583" spans="1:15">
      <c r="A583" s="261"/>
      <c r="C583" s="263"/>
      <c r="D583" s="263"/>
      <c r="E583"/>
      <c r="F583"/>
      <c r="G583"/>
      <c r="H583"/>
      <c r="I583"/>
      <c r="J583"/>
      <c r="K583"/>
      <c r="L583"/>
      <c r="M583"/>
      <c r="N583"/>
      <c r="O583"/>
    </row>
    <row r="584" spans="1:15">
      <c r="A584" s="261"/>
      <c r="C584" s="263"/>
      <c r="D584" s="263"/>
      <c r="E584"/>
      <c r="F584"/>
      <c r="G584"/>
      <c r="H584"/>
      <c r="I584"/>
      <c r="J584"/>
      <c r="K584"/>
      <c r="L584"/>
      <c r="M584"/>
      <c r="N584"/>
      <c r="O584"/>
    </row>
    <row r="585" spans="1:15">
      <c r="A585" s="261"/>
      <c r="C585" s="263"/>
      <c r="D585" s="263"/>
      <c r="E585"/>
      <c r="F585"/>
      <c r="G585"/>
      <c r="H585"/>
      <c r="I585"/>
      <c r="J585"/>
      <c r="K585"/>
      <c r="L585"/>
      <c r="M585"/>
      <c r="N585"/>
      <c r="O585"/>
    </row>
    <row r="586" spans="1:15">
      <c r="A586" s="261"/>
      <c r="C586" s="263"/>
      <c r="D586" s="263"/>
      <c r="E586"/>
      <c r="F586"/>
      <c r="G586"/>
      <c r="H586"/>
      <c r="I586"/>
      <c r="J586"/>
      <c r="K586"/>
      <c r="L586"/>
      <c r="M586"/>
      <c r="N586"/>
      <c r="O586"/>
    </row>
    <row r="587" spans="1:15">
      <c r="A587" s="261"/>
      <c r="C587" s="263"/>
      <c r="D587" s="263"/>
      <c r="E587"/>
      <c r="F587"/>
      <c r="G587"/>
      <c r="H587"/>
      <c r="I587"/>
      <c r="J587"/>
      <c r="K587"/>
      <c r="L587"/>
      <c r="M587"/>
      <c r="N587"/>
      <c r="O587"/>
    </row>
    <row r="588" spans="1:15">
      <c r="A588" s="261"/>
      <c r="C588" s="263"/>
      <c r="D588" s="263"/>
      <c r="E588"/>
      <c r="F588"/>
      <c r="G588"/>
      <c r="H588"/>
      <c r="I588"/>
      <c r="J588"/>
      <c r="K588"/>
      <c r="L588"/>
      <c r="M588"/>
      <c r="N588"/>
      <c r="O588"/>
    </row>
    <row r="589" spans="1:15">
      <c r="A589" s="261"/>
      <c r="C589" s="263"/>
      <c r="D589" s="263"/>
      <c r="E589"/>
      <c r="F589"/>
      <c r="G589"/>
      <c r="H589"/>
      <c r="I589"/>
      <c r="J589"/>
      <c r="K589"/>
      <c r="L589"/>
      <c r="M589"/>
      <c r="N589"/>
      <c r="O589"/>
    </row>
    <row r="590" spans="1:15">
      <c r="A590" s="261"/>
      <c r="C590" s="263"/>
      <c r="D590" s="263"/>
      <c r="E590"/>
      <c r="F590"/>
      <c r="G590"/>
      <c r="H590"/>
      <c r="I590"/>
      <c r="J590"/>
      <c r="K590"/>
      <c r="L590"/>
      <c r="M590"/>
      <c r="N590"/>
      <c r="O590"/>
    </row>
    <row r="591" spans="1:15">
      <c r="A591" s="261"/>
      <c r="C591" s="263"/>
      <c r="D591" s="263"/>
      <c r="E591"/>
      <c r="F591"/>
      <c r="G591"/>
      <c r="H591"/>
      <c r="I591"/>
      <c r="J591"/>
      <c r="K591"/>
      <c r="L591"/>
      <c r="M591"/>
      <c r="N591"/>
      <c r="O591"/>
    </row>
    <row r="592" spans="1:15">
      <c r="A592" s="261"/>
      <c r="C592" s="263"/>
      <c r="D592" s="263"/>
      <c r="E592"/>
      <c r="F592"/>
      <c r="G592"/>
      <c r="H592"/>
      <c r="I592"/>
      <c r="J592"/>
      <c r="K592"/>
      <c r="L592"/>
      <c r="M592"/>
      <c r="N592"/>
      <c r="O592"/>
    </row>
    <row r="593" spans="1:15">
      <c r="A593" s="261"/>
      <c r="C593" s="263"/>
      <c r="D593" s="263"/>
      <c r="E593"/>
      <c r="F593"/>
      <c r="G593"/>
      <c r="H593"/>
      <c r="I593"/>
      <c r="J593"/>
      <c r="K593"/>
      <c r="L593"/>
      <c r="M593"/>
      <c r="N593"/>
      <c r="O593"/>
    </row>
    <row r="594" spans="1:15">
      <c r="A594" s="261"/>
      <c r="C594" s="263"/>
      <c r="D594" s="263"/>
      <c r="E594"/>
      <c r="F594"/>
      <c r="G594"/>
      <c r="H594"/>
      <c r="I594"/>
      <c r="J594"/>
      <c r="K594"/>
      <c r="L594"/>
      <c r="M594"/>
      <c r="N594"/>
      <c r="O594"/>
    </row>
    <row r="595" spans="1:15">
      <c r="A595" s="261"/>
      <c r="C595" s="263"/>
      <c r="D595" s="263"/>
      <c r="E595"/>
      <c r="F595"/>
      <c r="G595"/>
      <c r="H595"/>
      <c r="I595"/>
      <c r="J595"/>
      <c r="K595"/>
      <c r="L595"/>
      <c r="M595"/>
      <c r="N595"/>
      <c r="O595"/>
    </row>
    <row r="596" spans="1:15">
      <c r="A596" s="261"/>
      <c r="C596" s="263"/>
      <c r="D596" s="263"/>
      <c r="E596"/>
      <c r="F596"/>
      <c r="G596"/>
      <c r="H596"/>
      <c r="I596"/>
      <c r="J596"/>
      <c r="K596"/>
      <c r="L596"/>
      <c r="M596"/>
      <c r="N596"/>
      <c r="O596"/>
    </row>
    <row r="597" spans="1:15">
      <c r="A597" s="261"/>
      <c r="C597" s="263"/>
      <c r="D597" s="263"/>
      <c r="E597"/>
      <c r="F597"/>
      <c r="G597"/>
      <c r="H597"/>
      <c r="I597"/>
      <c r="J597"/>
      <c r="K597"/>
      <c r="L597"/>
      <c r="M597"/>
      <c r="N597"/>
      <c r="O597"/>
    </row>
    <row r="598" spans="1:15">
      <c r="A598" s="261"/>
      <c r="C598" s="263"/>
      <c r="D598" s="263"/>
      <c r="E598"/>
      <c r="F598"/>
      <c r="G598"/>
      <c r="H598"/>
      <c r="I598"/>
      <c r="J598"/>
      <c r="K598"/>
      <c r="L598"/>
      <c r="M598"/>
      <c r="N598"/>
      <c r="O598"/>
    </row>
    <row r="599" spans="1:15">
      <c r="A599" s="261"/>
      <c r="C599" s="263"/>
      <c r="D599" s="263"/>
      <c r="E599"/>
      <c r="F599"/>
      <c r="G599"/>
      <c r="H599"/>
      <c r="I599"/>
      <c r="J599"/>
      <c r="K599"/>
      <c r="L599"/>
      <c r="M599"/>
      <c r="N599"/>
      <c r="O599"/>
    </row>
    <row r="600" spans="1:15">
      <c r="A600" s="261"/>
      <c r="C600" s="263"/>
      <c r="D600" s="263"/>
      <c r="E600"/>
      <c r="F600"/>
      <c r="G600"/>
      <c r="H600"/>
      <c r="I600"/>
      <c r="J600"/>
      <c r="K600"/>
      <c r="L600"/>
      <c r="M600"/>
      <c r="N600"/>
      <c r="O600"/>
    </row>
    <row r="601" spans="1:15">
      <c r="A601" s="261"/>
      <c r="C601" s="263"/>
      <c r="D601" s="263"/>
      <c r="E601"/>
      <c r="F601"/>
      <c r="G601"/>
      <c r="H601"/>
      <c r="I601"/>
      <c r="J601"/>
      <c r="K601"/>
      <c r="L601"/>
      <c r="M601"/>
      <c r="N601"/>
      <c r="O601"/>
    </row>
    <row r="602" spans="1:15">
      <c r="A602" s="261"/>
      <c r="C602" s="263"/>
      <c r="D602" s="263"/>
      <c r="E602"/>
      <c r="F602"/>
      <c r="G602"/>
      <c r="H602"/>
      <c r="I602"/>
      <c r="J602"/>
      <c r="K602"/>
      <c r="L602"/>
      <c r="M602"/>
      <c r="N602"/>
      <c r="O602"/>
    </row>
    <row r="603" spans="1:15">
      <c r="A603" s="261"/>
      <c r="C603" s="263"/>
      <c r="D603" s="263"/>
      <c r="E603"/>
      <c r="F603"/>
      <c r="G603"/>
      <c r="H603"/>
      <c r="I603"/>
      <c r="J603"/>
      <c r="K603"/>
      <c r="L603"/>
      <c r="M603"/>
      <c r="N603"/>
      <c r="O603"/>
    </row>
    <row r="604" spans="1:15">
      <c r="A604" s="261"/>
      <c r="C604" s="263"/>
      <c r="D604" s="263"/>
      <c r="E604"/>
      <c r="F604"/>
      <c r="G604"/>
      <c r="H604"/>
      <c r="I604"/>
      <c r="J604"/>
      <c r="K604"/>
      <c r="L604"/>
      <c r="M604"/>
      <c r="N604"/>
      <c r="O604"/>
    </row>
    <row r="605" spans="1:15">
      <c r="A605" s="261"/>
      <c r="C605" s="263"/>
      <c r="D605" s="263"/>
      <c r="E605"/>
      <c r="F605"/>
      <c r="G605"/>
      <c r="H605"/>
      <c r="I605"/>
      <c r="J605"/>
      <c r="K605"/>
      <c r="L605"/>
      <c r="M605"/>
      <c r="N605"/>
      <c r="O605"/>
    </row>
    <row r="606" spans="1:15">
      <c r="A606" s="261"/>
      <c r="C606" s="263"/>
      <c r="D606" s="263"/>
      <c r="E606"/>
      <c r="F606"/>
      <c r="G606"/>
      <c r="H606"/>
      <c r="I606"/>
      <c r="J606"/>
      <c r="K606"/>
      <c r="L606"/>
      <c r="M606"/>
      <c r="N606"/>
      <c r="O606"/>
    </row>
    <row r="607" spans="1:15">
      <c r="A607" s="261"/>
      <c r="C607" s="263"/>
      <c r="D607" s="263"/>
      <c r="E607"/>
      <c r="F607"/>
      <c r="G607"/>
      <c r="H607"/>
      <c r="I607"/>
      <c r="J607"/>
      <c r="K607"/>
      <c r="L607"/>
      <c r="M607"/>
      <c r="N607"/>
      <c r="O607"/>
    </row>
    <row r="608" spans="1:15">
      <c r="A608" s="261"/>
      <c r="C608" s="263"/>
      <c r="D608" s="263"/>
      <c r="E608"/>
      <c r="F608"/>
      <c r="G608"/>
      <c r="H608"/>
      <c r="I608"/>
      <c r="J608"/>
      <c r="K608"/>
      <c r="L608"/>
      <c r="M608"/>
      <c r="N608"/>
      <c r="O608"/>
    </row>
    <row r="609" spans="1:15">
      <c r="A609" s="261"/>
      <c r="C609" s="263"/>
      <c r="D609" s="263"/>
      <c r="E609"/>
      <c r="F609"/>
      <c r="G609"/>
      <c r="H609"/>
      <c r="I609"/>
      <c r="J609"/>
      <c r="K609"/>
      <c r="L609"/>
      <c r="M609"/>
      <c r="N609"/>
      <c r="O609"/>
    </row>
    <row r="610" spans="1:15">
      <c r="A610" s="261"/>
      <c r="C610" s="263"/>
      <c r="D610" s="263"/>
      <c r="E610"/>
      <c r="F610"/>
      <c r="G610"/>
      <c r="H610"/>
      <c r="I610"/>
      <c r="J610"/>
      <c r="K610"/>
      <c r="L610"/>
      <c r="M610"/>
      <c r="N610"/>
      <c r="O610"/>
    </row>
    <row r="611" spans="1:15">
      <c r="A611" s="261"/>
      <c r="C611" s="263"/>
      <c r="D611" s="263"/>
      <c r="E611"/>
      <c r="F611"/>
      <c r="G611"/>
      <c r="H611"/>
      <c r="I611"/>
      <c r="J611"/>
      <c r="K611"/>
      <c r="L611"/>
      <c r="M611"/>
      <c r="N611"/>
      <c r="O611"/>
    </row>
    <row r="612" spans="1:15">
      <c r="A612" s="261"/>
      <c r="C612" s="263"/>
      <c r="D612" s="263"/>
      <c r="E612"/>
      <c r="F612"/>
      <c r="G612"/>
      <c r="H612"/>
      <c r="I612"/>
      <c r="J612"/>
      <c r="K612"/>
      <c r="L612"/>
      <c r="M612"/>
      <c r="N612"/>
      <c r="O612"/>
    </row>
    <row r="613" spans="1:15">
      <c r="A613" s="261"/>
      <c r="C613" s="263"/>
      <c r="D613" s="263"/>
      <c r="E613"/>
      <c r="F613"/>
      <c r="G613"/>
      <c r="H613"/>
      <c r="I613"/>
      <c r="J613"/>
      <c r="K613"/>
      <c r="L613"/>
      <c r="M613"/>
      <c r="N613"/>
      <c r="O613"/>
    </row>
    <row r="614" spans="1:15">
      <c r="A614" s="261"/>
      <c r="C614" s="263"/>
      <c r="D614" s="263"/>
      <c r="E614"/>
      <c r="F614"/>
      <c r="G614"/>
      <c r="H614"/>
      <c r="I614"/>
      <c r="J614"/>
      <c r="K614"/>
      <c r="L614"/>
      <c r="M614"/>
      <c r="N614"/>
      <c r="O614"/>
    </row>
    <row r="615" spans="1:15">
      <c r="A615" s="261"/>
      <c r="C615" s="263"/>
      <c r="D615" s="263"/>
      <c r="E615"/>
      <c r="F615"/>
      <c r="G615"/>
      <c r="H615"/>
      <c r="I615"/>
      <c r="J615"/>
      <c r="K615"/>
      <c r="L615"/>
      <c r="M615"/>
      <c r="N615"/>
      <c r="O615"/>
    </row>
    <row r="616" spans="1:15">
      <c r="A616" s="261"/>
      <c r="C616" s="263"/>
      <c r="D616" s="263"/>
      <c r="E616"/>
      <c r="F616"/>
      <c r="G616"/>
      <c r="H616"/>
      <c r="I616"/>
      <c r="J616"/>
      <c r="K616"/>
      <c r="L616"/>
      <c r="M616"/>
      <c r="N616"/>
      <c r="O616"/>
    </row>
    <row r="617" spans="1:15">
      <c r="A617" s="261"/>
      <c r="C617" s="263"/>
      <c r="D617" s="263"/>
      <c r="E617"/>
      <c r="F617"/>
      <c r="G617"/>
      <c r="H617"/>
      <c r="I617"/>
      <c r="J617"/>
      <c r="K617"/>
      <c r="L617"/>
      <c r="M617"/>
      <c r="N617"/>
      <c r="O617"/>
    </row>
    <row r="618" spans="1:15">
      <c r="A618" s="261"/>
      <c r="C618" s="263"/>
      <c r="D618" s="263"/>
      <c r="E618"/>
      <c r="F618"/>
      <c r="G618"/>
      <c r="H618"/>
      <c r="I618"/>
      <c r="J618"/>
      <c r="K618"/>
      <c r="L618"/>
      <c r="M618"/>
      <c r="N618"/>
      <c r="O618"/>
    </row>
    <row r="619" spans="1:15">
      <c r="A619" s="261"/>
      <c r="C619" s="263"/>
      <c r="D619" s="263"/>
      <c r="E619"/>
      <c r="F619"/>
      <c r="G619"/>
      <c r="H619"/>
      <c r="I619"/>
      <c r="J619"/>
      <c r="K619"/>
      <c r="L619"/>
      <c r="M619"/>
      <c r="N619"/>
      <c r="O619"/>
    </row>
    <row r="620" spans="1:15">
      <c r="A620" s="261"/>
      <c r="C620" s="263"/>
      <c r="D620" s="263"/>
      <c r="E620"/>
      <c r="F620"/>
      <c r="G620"/>
      <c r="H620"/>
      <c r="I620"/>
      <c r="J620"/>
      <c r="K620"/>
      <c r="L620"/>
      <c r="M620"/>
      <c r="N620"/>
      <c r="O620"/>
    </row>
    <row r="621" spans="1:15">
      <c r="A621" s="261"/>
      <c r="C621" s="263"/>
      <c r="D621" s="263"/>
      <c r="E621"/>
      <c r="F621"/>
      <c r="G621"/>
      <c r="H621"/>
      <c r="I621"/>
      <c r="J621"/>
      <c r="K621"/>
      <c r="L621"/>
      <c r="M621"/>
      <c r="N621"/>
      <c r="O621"/>
    </row>
    <row r="622" spans="1:15">
      <c r="A622" s="261"/>
      <c r="C622" s="263"/>
      <c r="D622" s="263"/>
      <c r="E622"/>
      <c r="F622"/>
      <c r="G622"/>
      <c r="H622"/>
      <c r="I622"/>
      <c r="J622"/>
      <c r="K622"/>
      <c r="L622"/>
      <c r="M622"/>
      <c r="N622"/>
      <c r="O622"/>
    </row>
    <row r="623" spans="1:15">
      <c r="A623" s="261"/>
      <c r="C623" s="263"/>
      <c r="D623" s="263"/>
      <c r="E623"/>
      <c r="F623"/>
      <c r="G623"/>
      <c r="H623"/>
      <c r="I623"/>
      <c r="J623"/>
      <c r="K623"/>
      <c r="L623"/>
      <c r="M623"/>
      <c r="N623"/>
      <c r="O623"/>
    </row>
    <row r="624" spans="1:15">
      <c r="A624" s="261"/>
      <c r="C624" s="263"/>
      <c r="D624" s="263"/>
      <c r="E624"/>
      <c r="F624"/>
      <c r="G624"/>
      <c r="H624"/>
      <c r="I624"/>
      <c r="J624"/>
      <c r="K624"/>
      <c r="L624"/>
      <c r="M624"/>
      <c r="N624"/>
      <c r="O624"/>
    </row>
    <row r="625" spans="1:15">
      <c r="A625" s="261"/>
      <c r="C625" s="263"/>
      <c r="D625" s="263"/>
      <c r="E625"/>
      <c r="F625"/>
      <c r="G625"/>
      <c r="H625"/>
      <c r="I625"/>
      <c r="J625"/>
      <c r="K625"/>
      <c r="L625"/>
      <c r="M625"/>
      <c r="N625"/>
      <c r="O625"/>
    </row>
    <row r="626" spans="1:15">
      <c r="A626" s="261"/>
      <c r="C626" s="263"/>
      <c r="D626" s="263"/>
      <c r="E626"/>
      <c r="F626"/>
      <c r="G626"/>
      <c r="H626"/>
      <c r="I626"/>
      <c r="J626"/>
      <c r="K626"/>
      <c r="L626"/>
      <c r="M626"/>
      <c r="N626"/>
      <c r="O626"/>
    </row>
    <row r="627" spans="1:15">
      <c r="A627" s="261"/>
      <c r="C627" s="263"/>
      <c r="D627" s="263"/>
      <c r="E627"/>
      <c r="F627"/>
      <c r="G627"/>
      <c r="H627"/>
      <c r="I627"/>
      <c r="J627"/>
      <c r="K627"/>
      <c r="L627"/>
      <c r="M627"/>
      <c r="N627"/>
      <c r="O627"/>
    </row>
    <row r="628" spans="1:15">
      <c r="A628" s="261"/>
      <c r="C628" s="263"/>
      <c r="D628" s="263"/>
      <c r="E628"/>
      <c r="F628"/>
      <c r="G628"/>
      <c r="H628"/>
      <c r="I628"/>
      <c r="J628"/>
      <c r="K628"/>
      <c r="L628"/>
      <c r="M628"/>
      <c r="N628"/>
      <c r="O628"/>
    </row>
    <row r="629" spans="1:15">
      <c r="A629" s="261"/>
      <c r="C629" s="263"/>
      <c r="D629" s="263"/>
      <c r="E629"/>
      <c r="F629"/>
      <c r="G629"/>
      <c r="H629"/>
      <c r="I629"/>
      <c r="J629"/>
      <c r="K629"/>
      <c r="L629"/>
      <c r="M629"/>
      <c r="N629"/>
      <c r="O629"/>
    </row>
    <row r="630" spans="1:15">
      <c r="A630" s="261"/>
      <c r="C630" s="263"/>
      <c r="D630" s="263"/>
      <c r="E630"/>
      <c r="F630"/>
      <c r="G630"/>
      <c r="H630"/>
      <c r="I630"/>
      <c r="J630"/>
      <c r="K630"/>
      <c r="L630"/>
      <c r="M630"/>
      <c r="N630"/>
      <c r="O630"/>
    </row>
    <row r="631" spans="1:15">
      <c r="A631" s="261"/>
      <c r="C631" s="263"/>
      <c r="D631" s="263"/>
      <c r="E631"/>
      <c r="F631"/>
      <c r="G631"/>
      <c r="H631"/>
      <c r="I631"/>
      <c r="J631"/>
      <c r="K631"/>
      <c r="L631"/>
      <c r="M631"/>
      <c r="N631"/>
      <c r="O631"/>
    </row>
    <row r="632" spans="1:15">
      <c r="A632" s="261"/>
      <c r="C632" s="263"/>
      <c r="D632" s="263"/>
      <c r="E632"/>
      <c r="F632"/>
      <c r="G632"/>
      <c r="H632"/>
      <c r="I632"/>
      <c r="J632"/>
      <c r="K632"/>
      <c r="L632"/>
      <c r="M632"/>
      <c r="N632"/>
      <c r="O632"/>
    </row>
    <row r="633" spans="1:15">
      <c r="A633" s="261"/>
      <c r="C633" s="263"/>
      <c r="D633" s="263"/>
      <c r="E633"/>
      <c r="F633"/>
      <c r="G633"/>
      <c r="H633"/>
      <c r="I633"/>
      <c r="J633"/>
      <c r="K633"/>
      <c r="L633"/>
      <c r="M633"/>
      <c r="N633"/>
      <c r="O633"/>
    </row>
    <row r="634" spans="1:15">
      <c r="A634" s="261"/>
      <c r="C634" s="263"/>
      <c r="D634" s="263"/>
      <c r="E634"/>
      <c r="F634"/>
      <c r="G634"/>
      <c r="H634"/>
      <c r="I634"/>
      <c r="J634"/>
      <c r="K634"/>
      <c r="L634"/>
      <c r="M634"/>
      <c r="N634"/>
      <c r="O634"/>
    </row>
    <row r="635" spans="1:15">
      <c r="A635" s="261"/>
      <c r="C635" s="263"/>
      <c r="D635" s="263"/>
      <c r="E635"/>
      <c r="F635"/>
      <c r="G635"/>
      <c r="H635"/>
      <c r="I635"/>
      <c r="J635"/>
      <c r="K635"/>
      <c r="L635"/>
      <c r="M635"/>
      <c r="N635"/>
      <c r="O635"/>
    </row>
    <row r="636" spans="1:15">
      <c r="A636" s="261"/>
      <c r="C636" s="263"/>
      <c r="D636" s="263"/>
      <c r="E636"/>
      <c r="F636"/>
      <c r="G636"/>
      <c r="H636"/>
      <c r="I636"/>
      <c r="J636"/>
      <c r="K636"/>
      <c r="L636"/>
      <c r="M636"/>
      <c r="N636"/>
      <c r="O636"/>
    </row>
    <row r="637" spans="1:15">
      <c r="A637" s="261"/>
      <c r="C637" s="263"/>
      <c r="D637" s="263"/>
      <c r="E637"/>
      <c r="F637"/>
      <c r="G637"/>
      <c r="H637"/>
      <c r="I637"/>
      <c r="J637"/>
      <c r="K637"/>
      <c r="L637"/>
      <c r="M637"/>
      <c r="N637"/>
      <c r="O637"/>
    </row>
    <row r="638" spans="1:15">
      <c r="A638" s="261"/>
      <c r="C638" s="263"/>
      <c r="D638" s="263"/>
      <c r="E638"/>
      <c r="F638"/>
      <c r="G638"/>
      <c r="H638"/>
      <c r="I638"/>
      <c r="J638"/>
      <c r="K638"/>
      <c r="L638"/>
      <c r="M638"/>
      <c r="N638"/>
      <c r="O638"/>
    </row>
    <row r="639" spans="1:15">
      <c r="A639" s="261"/>
      <c r="C639" s="263"/>
      <c r="D639" s="263"/>
      <c r="E639"/>
      <c r="F639"/>
      <c r="G639"/>
      <c r="H639"/>
      <c r="I639"/>
      <c r="J639"/>
      <c r="K639"/>
      <c r="L639"/>
      <c r="M639"/>
      <c r="N639"/>
      <c r="O639"/>
    </row>
    <row r="640" spans="1:15">
      <c r="A640" s="261"/>
      <c r="C640" s="263"/>
      <c r="D640" s="263"/>
      <c r="E640"/>
      <c r="F640"/>
      <c r="G640"/>
      <c r="H640"/>
      <c r="I640"/>
      <c r="J640"/>
      <c r="K640"/>
      <c r="L640"/>
      <c r="M640"/>
      <c r="N640"/>
      <c r="O640"/>
    </row>
    <row r="641" spans="1:15">
      <c r="A641" s="261"/>
      <c r="C641" s="263"/>
      <c r="D641" s="263"/>
      <c r="E641"/>
      <c r="F641"/>
      <c r="G641"/>
      <c r="H641"/>
      <c r="I641"/>
      <c r="J641"/>
      <c r="K641"/>
      <c r="L641"/>
      <c r="M641"/>
      <c r="N641"/>
      <c r="O641"/>
    </row>
    <row r="642" spans="1:15">
      <c r="A642" s="261"/>
      <c r="C642" s="263"/>
      <c r="D642" s="263"/>
      <c r="E642"/>
      <c r="F642"/>
      <c r="G642"/>
      <c r="H642"/>
      <c r="I642"/>
      <c r="J642"/>
      <c r="K642"/>
      <c r="L642"/>
      <c r="M642"/>
      <c r="N642"/>
      <c r="O642"/>
    </row>
    <row r="643" spans="1:15">
      <c r="A643" s="261"/>
      <c r="C643" s="263"/>
      <c r="D643" s="263"/>
      <c r="E643"/>
      <c r="F643"/>
      <c r="G643"/>
      <c r="H643"/>
      <c r="I643"/>
      <c r="J643"/>
      <c r="K643"/>
      <c r="L643"/>
      <c r="M643"/>
      <c r="N643"/>
      <c r="O643"/>
    </row>
    <row r="644" spans="1:15">
      <c r="A644" s="261"/>
      <c r="C644" s="263"/>
      <c r="D644" s="263"/>
      <c r="E644"/>
      <c r="F644"/>
      <c r="G644"/>
      <c r="H644"/>
      <c r="I644"/>
      <c r="J644"/>
      <c r="K644"/>
      <c r="L644"/>
      <c r="M644"/>
      <c r="N644"/>
      <c r="O644"/>
    </row>
    <row r="645" spans="1:15">
      <c r="A645" s="261"/>
      <c r="C645" s="263"/>
      <c r="D645" s="263"/>
      <c r="E645"/>
      <c r="F645"/>
      <c r="G645"/>
      <c r="H645"/>
      <c r="I645"/>
      <c r="J645"/>
      <c r="K645"/>
      <c r="L645"/>
      <c r="M645"/>
      <c r="N645"/>
      <c r="O645"/>
    </row>
    <row r="646" spans="1:15">
      <c r="A646" s="261"/>
      <c r="C646" s="263"/>
      <c r="D646" s="263"/>
      <c r="E646"/>
      <c r="F646"/>
      <c r="G646"/>
      <c r="H646"/>
      <c r="I646"/>
      <c r="J646"/>
      <c r="K646"/>
      <c r="L646"/>
      <c r="M646"/>
      <c r="N646"/>
      <c r="O646"/>
    </row>
    <row r="647" spans="1:15">
      <c r="A647" s="261"/>
      <c r="C647" s="263"/>
      <c r="D647" s="263"/>
      <c r="E647"/>
      <c r="F647"/>
      <c r="G647"/>
      <c r="H647"/>
      <c r="I647"/>
      <c r="J647"/>
      <c r="K647"/>
      <c r="L647"/>
      <c r="M647"/>
      <c r="N647"/>
      <c r="O647"/>
    </row>
    <row r="648" spans="1:15">
      <c r="A648" s="261"/>
      <c r="C648" s="263"/>
      <c r="D648" s="263"/>
      <c r="E648"/>
      <c r="F648"/>
      <c r="G648"/>
      <c r="H648"/>
      <c r="I648"/>
      <c r="J648"/>
      <c r="K648"/>
      <c r="L648"/>
      <c r="M648"/>
      <c r="N648"/>
      <c r="O648"/>
    </row>
    <row r="649" spans="1:15">
      <c r="A649" s="261"/>
      <c r="C649" s="263"/>
      <c r="D649" s="263"/>
      <c r="E649"/>
      <c r="F649"/>
      <c r="G649"/>
      <c r="H649"/>
      <c r="I649"/>
      <c r="J649"/>
      <c r="K649"/>
      <c r="L649"/>
      <c r="M649"/>
      <c r="N649"/>
      <c r="O649"/>
    </row>
    <row r="650" spans="1:15">
      <c r="A650" s="261"/>
      <c r="C650" s="263"/>
      <c r="D650" s="263"/>
      <c r="E650"/>
      <c r="F650"/>
      <c r="G650"/>
      <c r="H650"/>
      <c r="I650"/>
      <c r="J650"/>
      <c r="K650"/>
      <c r="L650"/>
      <c r="M650"/>
      <c r="N650"/>
      <c r="O650"/>
    </row>
    <row r="651" spans="1:15">
      <c r="A651" s="261"/>
      <c r="C651" s="263"/>
      <c r="D651" s="263"/>
      <c r="E651"/>
      <c r="F651"/>
      <c r="G651"/>
      <c r="H651"/>
      <c r="I651"/>
      <c r="J651"/>
      <c r="K651"/>
      <c r="L651"/>
      <c r="M651"/>
      <c r="N651"/>
      <c r="O651"/>
    </row>
    <row r="652" spans="1:15">
      <c r="A652" s="261"/>
      <c r="C652" s="263"/>
      <c r="D652" s="263"/>
      <c r="E652"/>
      <c r="F652"/>
      <c r="G652"/>
      <c r="H652"/>
      <c r="I652"/>
      <c r="J652"/>
      <c r="K652"/>
      <c r="L652"/>
      <c r="M652"/>
      <c r="N652"/>
      <c r="O652"/>
    </row>
    <row r="653" spans="1:15">
      <c r="A653" s="261"/>
      <c r="C653" s="263"/>
      <c r="D653" s="263"/>
      <c r="E653"/>
      <c r="F653"/>
      <c r="G653"/>
      <c r="H653"/>
      <c r="I653"/>
      <c r="J653"/>
      <c r="K653"/>
      <c r="L653"/>
      <c r="M653"/>
      <c r="N653"/>
      <c r="O653"/>
    </row>
    <row r="654" spans="1:15">
      <c r="A654" s="261"/>
      <c r="C654" s="263"/>
      <c r="D654" s="263"/>
      <c r="E654"/>
      <c r="F654"/>
      <c r="G654"/>
      <c r="H654"/>
      <c r="I654"/>
      <c r="J654"/>
      <c r="K654"/>
      <c r="L654"/>
      <c r="M654"/>
      <c r="N654"/>
      <c r="O654"/>
    </row>
    <row r="655" spans="1:15">
      <c r="A655" s="261"/>
      <c r="C655" s="263"/>
      <c r="D655" s="263"/>
      <c r="E655"/>
      <c r="F655"/>
      <c r="G655"/>
      <c r="H655"/>
      <c r="I655"/>
      <c r="J655"/>
      <c r="K655"/>
      <c r="L655"/>
      <c r="M655"/>
      <c r="N655"/>
      <c r="O655"/>
    </row>
    <row r="656" spans="1:15">
      <c r="A656" s="261"/>
      <c r="C656" s="263"/>
      <c r="D656" s="263"/>
      <c r="E656"/>
      <c r="F656"/>
      <c r="G656"/>
      <c r="H656"/>
      <c r="I656"/>
      <c r="J656"/>
      <c r="K656"/>
      <c r="L656"/>
      <c r="M656"/>
      <c r="N656"/>
      <c r="O656"/>
    </row>
    <row r="657" spans="1:15">
      <c r="A657" s="261"/>
      <c r="C657" s="263"/>
      <c r="D657" s="263"/>
      <c r="E657"/>
      <c r="F657"/>
      <c r="G657"/>
      <c r="H657"/>
      <c r="I657"/>
      <c r="J657"/>
      <c r="K657"/>
      <c r="L657"/>
      <c r="M657"/>
      <c r="N657"/>
      <c r="O657"/>
    </row>
    <row r="658" spans="1:15">
      <c r="A658" s="261"/>
      <c r="C658" s="263"/>
      <c r="D658" s="263"/>
      <c r="E658"/>
      <c r="F658"/>
      <c r="G658"/>
      <c r="H658"/>
      <c r="I658"/>
      <c r="J658"/>
      <c r="K658"/>
      <c r="L658"/>
      <c r="M658"/>
      <c r="N658"/>
      <c r="O658"/>
    </row>
    <row r="659" spans="1:15">
      <c r="A659" s="261"/>
      <c r="C659" s="263"/>
      <c r="D659" s="263"/>
      <c r="E659"/>
      <c r="F659"/>
      <c r="G659"/>
      <c r="H659"/>
      <c r="I659"/>
      <c r="J659"/>
      <c r="K659"/>
      <c r="L659"/>
      <c r="M659"/>
      <c r="N659"/>
      <c r="O659"/>
    </row>
    <row r="660" spans="1:15">
      <c r="A660" s="261"/>
      <c r="C660" s="263"/>
      <c r="D660" s="263"/>
      <c r="E660"/>
      <c r="F660"/>
      <c r="G660"/>
      <c r="H660"/>
      <c r="I660"/>
      <c r="J660"/>
      <c r="K660"/>
      <c r="L660"/>
      <c r="M660"/>
      <c r="N660"/>
      <c r="O660"/>
    </row>
    <row r="661" spans="1:15">
      <c r="A661" s="261"/>
      <c r="C661" s="263"/>
      <c r="D661" s="263"/>
      <c r="E661"/>
      <c r="F661"/>
      <c r="G661"/>
      <c r="H661"/>
      <c r="I661"/>
      <c r="J661"/>
      <c r="K661"/>
      <c r="L661"/>
      <c r="M661"/>
      <c r="N661"/>
      <c r="O661"/>
    </row>
    <row r="662" spans="1:15">
      <c r="A662" s="261"/>
      <c r="C662" s="263"/>
      <c r="D662" s="263"/>
      <c r="E662"/>
      <c r="F662"/>
      <c r="G662"/>
      <c r="H662"/>
      <c r="I662"/>
      <c r="J662"/>
      <c r="K662"/>
      <c r="L662"/>
      <c r="M662"/>
      <c r="N662"/>
      <c r="O662"/>
    </row>
    <row r="663" spans="1:15">
      <c r="A663" s="261"/>
      <c r="C663" s="263"/>
      <c r="D663" s="263"/>
      <c r="E663"/>
      <c r="F663"/>
      <c r="G663"/>
      <c r="H663"/>
      <c r="I663"/>
      <c r="J663"/>
      <c r="K663"/>
      <c r="L663"/>
      <c r="M663"/>
      <c r="N663"/>
      <c r="O663"/>
    </row>
    <row r="664" spans="1:15">
      <c r="A664" s="261"/>
      <c r="C664" s="263"/>
      <c r="D664" s="263"/>
      <c r="E664"/>
      <c r="F664"/>
      <c r="G664"/>
      <c r="H664"/>
      <c r="I664"/>
      <c r="J664"/>
      <c r="K664"/>
      <c r="L664"/>
      <c r="M664"/>
      <c r="N664"/>
      <c r="O664"/>
    </row>
    <row r="665" spans="1:15">
      <c r="A665" s="261"/>
      <c r="C665" s="263"/>
      <c r="D665" s="263"/>
      <c r="E665"/>
      <c r="F665"/>
      <c r="G665"/>
      <c r="H665"/>
      <c r="I665"/>
      <c r="J665"/>
      <c r="K665"/>
      <c r="L665"/>
      <c r="M665"/>
      <c r="N665"/>
      <c r="O665"/>
    </row>
    <row r="666" spans="1:15">
      <c r="A666" s="261"/>
      <c r="C666" s="263"/>
      <c r="D666" s="263"/>
      <c r="E666"/>
      <c r="F666"/>
      <c r="G666"/>
      <c r="H666"/>
      <c r="I666"/>
      <c r="J666"/>
      <c r="K666"/>
      <c r="L666"/>
      <c r="M666"/>
      <c r="N666"/>
      <c r="O666"/>
    </row>
    <row r="667" spans="1:15">
      <c r="A667" s="261"/>
      <c r="C667" s="263"/>
      <c r="D667" s="263"/>
      <c r="E667"/>
      <c r="F667"/>
      <c r="G667"/>
      <c r="H667"/>
      <c r="I667"/>
      <c r="J667"/>
      <c r="K667"/>
      <c r="L667"/>
      <c r="M667"/>
      <c r="N667"/>
      <c r="O667"/>
    </row>
    <row r="668" spans="1:15">
      <c r="A668" s="261"/>
      <c r="C668" s="263"/>
      <c r="D668" s="263"/>
      <c r="E668"/>
      <c r="F668"/>
      <c r="G668"/>
      <c r="H668"/>
      <c r="I668"/>
      <c r="J668"/>
      <c r="K668"/>
      <c r="L668"/>
      <c r="M668"/>
      <c r="N668"/>
      <c r="O668"/>
    </row>
    <row r="669" spans="1:15">
      <c r="A669" s="261"/>
      <c r="C669" s="263"/>
      <c r="D669" s="263"/>
      <c r="E669"/>
      <c r="F669"/>
      <c r="G669"/>
      <c r="H669"/>
      <c r="I669"/>
      <c r="J669"/>
      <c r="K669"/>
      <c r="L669"/>
      <c r="M669"/>
      <c r="N669"/>
      <c r="O669"/>
    </row>
    <row r="670" spans="1:15">
      <c r="A670" s="261"/>
      <c r="C670" s="263"/>
      <c r="D670" s="263"/>
      <c r="E670"/>
      <c r="F670"/>
      <c r="G670"/>
      <c r="H670"/>
      <c r="I670"/>
      <c r="J670"/>
      <c r="K670"/>
      <c r="L670"/>
      <c r="M670"/>
      <c r="N670"/>
      <c r="O670"/>
    </row>
    <row r="671" spans="1:15">
      <c r="A671" s="261"/>
      <c r="C671" s="263"/>
      <c r="D671" s="263"/>
      <c r="E671"/>
      <c r="F671"/>
      <c r="G671"/>
      <c r="H671"/>
      <c r="I671"/>
      <c r="J671"/>
      <c r="K671"/>
      <c r="L671"/>
      <c r="M671"/>
      <c r="N671"/>
      <c r="O671"/>
    </row>
    <row r="672" spans="1:15">
      <c r="A672" s="261"/>
      <c r="C672" s="263"/>
      <c r="D672" s="263"/>
      <c r="E672"/>
      <c r="F672"/>
      <c r="G672"/>
      <c r="H672"/>
      <c r="I672"/>
      <c r="J672"/>
      <c r="K672"/>
      <c r="L672"/>
      <c r="M672"/>
      <c r="N672"/>
      <c r="O672"/>
    </row>
    <row r="673" spans="1:15">
      <c r="A673" s="261"/>
      <c r="C673" s="263"/>
      <c r="D673" s="263"/>
      <c r="E673"/>
      <c r="F673"/>
      <c r="G673"/>
      <c r="H673"/>
      <c r="I673"/>
      <c r="J673"/>
      <c r="K673"/>
      <c r="L673"/>
      <c r="M673"/>
      <c r="N673"/>
      <c r="O673"/>
    </row>
    <row r="674" spans="1:15">
      <c r="A674" s="261"/>
      <c r="C674" s="263"/>
      <c r="D674" s="263"/>
      <c r="E674"/>
      <c r="F674"/>
      <c r="G674"/>
      <c r="H674"/>
      <c r="I674"/>
      <c r="J674"/>
      <c r="K674"/>
      <c r="L674"/>
      <c r="M674"/>
      <c r="N674"/>
      <c r="O674"/>
    </row>
    <row r="675" spans="1:15">
      <c r="A675" s="261"/>
      <c r="C675" s="263"/>
      <c r="D675" s="263"/>
      <c r="E675"/>
      <c r="F675"/>
      <c r="G675"/>
      <c r="H675"/>
      <c r="I675"/>
      <c r="J675"/>
      <c r="K675"/>
      <c r="L675"/>
      <c r="M675"/>
      <c r="N675"/>
      <c r="O675"/>
    </row>
    <row r="676" spans="1:15">
      <c r="A676" s="261"/>
      <c r="C676" s="263"/>
      <c r="D676" s="263"/>
      <c r="E676"/>
      <c r="F676"/>
      <c r="G676"/>
      <c r="H676"/>
      <c r="I676"/>
      <c r="J676"/>
      <c r="K676"/>
      <c r="L676"/>
      <c r="M676"/>
      <c r="N676"/>
      <c r="O676"/>
    </row>
    <row r="677" spans="1:15">
      <c r="A677" s="261"/>
      <c r="C677" s="263"/>
      <c r="D677" s="263"/>
      <c r="E677"/>
      <c r="F677"/>
      <c r="G677"/>
      <c r="H677"/>
      <c r="I677"/>
      <c r="J677"/>
      <c r="K677"/>
      <c r="L677"/>
      <c r="M677"/>
      <c r="N677"/>
      <c r="O677"/>
    </row>
    <row r="678" spans="1:15">
      <c r="A678" s="261"/>
      <c r="C678" s="263"/>
      <c r="D678" s="263"/>
      <c r="E678"/>
      <c r="F678"/>
      <c r="G678"/>
      <c r="H678"/>
      <c r="I678"/>
      <c r="J678"/>
      <c r="K678"/>
      <c r="L678"/>
      <c r="M678"/>
      <c r="N678"/>
      <c r="O678"/>
    </row>
    <row r="679" spans="1:15">
      <c r="A679" s="261"/>
      <c r="C679" s="263"/>
      <c r="D679" s="263"/>
      <c r="E679"/>
      <c r="F679"/>
      <c r="G679"/>
      <c r="H679"/>
      <c r="I679"/>
      <c r="J679"/>
      <c r="K679"/>
      <c r="L679"/>
      <c r="M679"/>
      <c r="N679"/>
      <c r="O679"/>
    </row>
    <row r="680" spans="1:15">
      <c r="A680" s="261"/>
      <c r="C680" s="263"/>
      <c r="D680" s="263"/>
      <c r="E680"/>
      <c r="F680"/>
      <c r="G680"/>
      <c r="H680"/>
      <c r="I680"/>
      <c r="J680"/>
      <c r="K680"/>
      <c r="L680"/>
      <c r="M680"/>
      <c r="N680"/>
      <c r="O680"/>
    </row>
    <row r="681" spans="1:15">
      <c r="A681" s="261"/>
      <c r="C681" s="263"/>
      <c r="D681" s="263"/>
      <c r="E681"/>
      <c r="F681"/>
      <c r="G681"/>
      <c r="H681"/>
      <c r="I681"/>
      <c r="J681"/>
      <c r="K681"/>
      <c r="L681"/>
      <c r="M681"/>
      <c r="N681"/>
      <c r="O681"/>
    </row>
    <row r="682" spans="1:15">
      <c r="A682" s="261"/>
      <c r="C682" s="263"/>
      <c r="D682" s="263"/>
      <c r="E682"/>
      <c r="F682"/>
      <c r="G682"/>
      <c r="H682"/>
      <c r="I682"/>
      <c r="J682"/>
      <c r="K682"/>
      <c r="L682"/>
      <c r="M682"/>
      <c r="N682"/>
      <c r="O682"/>
    </row>
    <row r="683" spans="1:15">
      <c r="A683" s="261"/>
      <c r="C683" s="263"/>
      <c r="D683" s="263"/>
      <c r="E683"/>
      <c r="F683"/>
      <c r="G683"/>
      <c r="H683"/>
      <c r="I683"/>
      <c r="J683"/>
      <c r="K683"/>
      <c r="L683"/>
      <c r="M683"/>
      <c r="N683"/>
      <c r="O683"/>
    </row>
    <row r="684" spans="1:15">
      <c r="A684" s="261"/>
      <c r="C684" s="263"/>
      <c r="D684" s="263"/>
      <c r="E684"/>
      <c r="F684"/>
      <c r="G684"/>
      <c r="H684"/>
      <c r="I684"/>
      <c r="J684"/>
      <c r="K684"/>
      <c r="L684"/>
      <c r="M684"/>
      <c r="N684"/>
      <c r="O684"/>
    </row>
    <row r="685" spans="1:15">
      <c r="A685" s="261"/>
      <c r="C685" s="263"/>
      <c r="D685" s="263"/>
      <c r="E685"/>
      <c r="F685"/>
      <c r="G685"/>
      <c r="H685"/>
      <c r="I685"/>
      <c r="J685"/>
      <c r="K685"/>
      <c r="L685"/>
      <c r="M685"/>
      <c r="N685"/>
      <c r="O685"/>
    </row>
    <row r="686" spans="1:15">
      <c r="A686" s="261"/>
      <c r="C686" s="263"/>
      <c r="D686" s="263"/>
      <c r="E686"/>
      <c r="F686"/>
      <c r="G686"/>
      <c r="H686"/>
      <c r="I686"/>
      <c r="J686"/>
      <c r="K686"/>
      <c r="L686"/>
      <c r="M686"/>
      <c r="N686"/>
      <c r="O686"/>
    </row>
    <row r="687" spans="1:15">
      <c r="A687" s="261"/>
      <c r="C687" s="263"/>
      <c r="D687" s="263"/>
      <c r="E687"/>
      <c r="F687"/>
      <c r="G687"/>
      <c r="H687"/>
      <c r="I687"/>
      <c r="J687"/>
      <c r="K687"/>
      <c r="L687"/>
      <c r="M687"/>
      <c r="N687"/>
      <c r="O687"/>
    </row>
    <row r="688" spans="1:15">
      <c r="A688" s="261"/>
      <c r="C688" s="263"/>
      <c r="D688" s="263"/>
      <c r="E688"/>
      <c r="F688"/>
      <c r="G688"/>
      <c r="H688"/>
      <c r="I688"/>
      <c r="J688"/>
      <c r="K688"/>
      <c r="L688"/>
      <c r="M688"/>
      <c r="N688"/>
      <c r="O688"/>
    </row>
    <row r="689" spans="1:15">
      <c r="A689" s="261"/>
      <c r="C689" s="263"/>
      <c r="D689" s="263"/>
      <c r="E689"/>
      <c r="F689"/>
      <c r="G689"/>
      <c r="H689"/>
      <c r="I689"/>
      <c r="J689"/>
      <c r="K689"/>
      <c r="L689"/>
      <c r="M689"/>
      <c r="N689"/>
      <c r="O689"/>
    </row>
    <row r="690" spans="1:15">
      <c r="A690" s="261"/>
      <c r="C690" s="263"/>
      <c r="D690" s="263"/>
      <c r="E690"/>
      <c r="F690"/>
      <c r="G690"/>
      <c r="H690"/>
      <c r="I690"/>
      <c r="J690"/>
      <c r="K690"/>
      <c r="L690"/>
      <c r="M690"/>
      <c r="N690"/>
      <c r="O690"/>
    </row>
    <row r="691" spans="1:15">
      <c r="A691" s="261"/>
      <c r="C691" s="263"/>
      <c r="D691" s="263"/>
      <c r="E691"/>
      <c r="F691"/>
      <c r="G691"/>
      <c r="H691"/>
      <c r="I691"/>
      <c r="J691"/>
      <c r="K691"/>
      <c r="L691"/>
      <c r="M691"/>
      <c r="N691"/>
      <c r="O691"/>
    </row>
    <row r="692" spans="1:15">
      <c r="A692" s="261"/>
      <c r="C692" s="263"/>
      <c r="D692" s="263"/>
      <c r="E692"/>
      <c r="F692"/>
      <c r="G692"/>
      <c r="H692"/>
      <c r="I692"/>
      <c r="J692"/>
      <c r="K692"/>
      <c r="L692"/>
      <c r="M692"/>
      <c r="N692"/>
      <c r="O692"/>
    </row>
    <row r="693" spans="1:15">
      <c r="A693" s="261"/>
      <c r="C693" s="263"/>
      <c r="D693" s="263"/>
      <c r="E693"/>
      <c r="F693"/>
      <c r="G693"/>
      <c r="H693"/>
      <c r="I693"/>
      <c r="J693"/>
      <c r="K693"/>
      <c r="L693"/>
      <c r="M693"/>
      <c r="N693"/>
      <c r="O693"/>
    </row>
    <row r="694" spans="1:15">
      <c r="A694" s="261"/>
      <c r="C694" s="263"/>
      <c r="D694" s="263"/>
      <c r="E694"/>
      <c r="F694"/>
      <c r="G694"/>
      <c r="H694"/>
      <c r="I694"/>
      <c r="J694"/>
      <c r="K694"/>
      <c r="L694"/>
      <c r="M694"/>
      <c r="N694"/>
      <c r="O694"/>
    </row>
    <row r="695" spans="1:15">
      <c r="A695" s="261"/>
      <c r="C695" s="263"/>
      <c r="D695" s="263"/>
      <c r="E695"/>
      <c r="F695"/>
      <c r="G695"/>
      <c r="H695"/>
      <c r="I695"/>
      <c r="J695"/>
      <c r="K695"/>
      <c r="L695"/>
      <c r="M695"/>
      <c r="N695"/>
      <c r="O695"/>
    </row>
    <row r="696" spans="1:15">
      <c r="A696" s="261"/>
      <c r="C696" s="263"/>
      <c r="D696" s="263"/>
      <c r="E696"/>
      <c r="F696"/>
      <c r="G696"/>
      <c r="H696"/>
      <c r="I696"/>
      <c r="J696"/>
      <c r="K696"/>
      <c r="L696"/>
      <c r="M696"/>
      <c r="N696"/>
      <c r="O696"/>
    </row>
    <row r="697" spans="1:15">
      <c r="A697" s="261"/>
      <c r="C697" s="263"/>
      <c r="D697" s="263"/>
      <c r="E697"/>
      <c r="F697"/>
      <c r="G697"/>
      <c r="H697"/>
      <c r="I697"/>
      <c r="J697"/>
      <c r="K697"/>
      <c r="L697"/>
      <c r="M697"/>
      <c r="N697"/>
      <c r="O697"/>
    </row>
    <row r="698" spans="1:15">
      <c r="A698" s="261"/>
      <c r="C698" s="263"/>
      <c r="D698" s="263"/>
      <c r="E698"/>
      <c r="F698"/>
      <c r="G698"/>
      <c r="H698"/>
      <c r="I698"/>
      <c r="J698"/>
      <c r="K698"/>
      <c r="L698"/>
      <c r="M698"/>
      <c r="N698"/>
      <c r="O698"/>
    </row>
    <row r="699" spans="1:15">
      <c r="A699" s="261"/>
      <c r="C699" s="263"/>
      <c r="D699" s="263"/>
      <c r="E699"/>
      <c r="F699"/>
      <c r="G699"/>
      <c r="H699"/>
      <c r="I699"/>
      <c r="J699"/>
      <c r="K699"/>
      <c r="L699"/>
      <c r="M699"/>
      <c r="N699"/>
      <c r="O699"/>
    </row>
    <row r="700" spans="1:15">
      <c r="A700" s="261"/>
      <c r="C700" s="263"/>
      <c r="D700" s="263"/>
      <c r="E700"/>
      <c r="F700"/>
      <c r="G700"/>
      <c r="H700"/>
      <c r="I700"/>
      <c r="J700"/>
      <c r="K700"/>
      <c r="L700"/>
      <c r="M700"/>
      <c r="N700"/>
      <c r="O700"/>
    </row>
    <row r="701" spans="1:15">
      <c r="A701" s="261"/>
      <c r="C701" s="263"/>
      <c r="D701" s="263"/>
      <c r="E701"/>
      <c r="F701"/>
      <c r="G701"/>
      <c r="H701"/>
      <c r="I701"/>
      <c r="J701"/>
      <c r="K701"/>
      <c r="L701"/>
      <c r="M701"/>
      <c r="N701"/>
      <c r="O701"/>
    </row>
    <row r="702" spans="1:15">
      <c r="A702" s="261"/>
      <c r="C702" s="263"/>
      <c r="D702" s="263"/>
      <c r="E702"/>
      <c r="F702"/>
      <c r="G702"/>
      <c r="H702"/>
      <c r="I702"/>
      <c r="J702"/>
      <c r="K702"/>
      <c r="L702"/>
      <c r="M702"/>
      <c r="N702"/>
      <c r="O702"/>
    </row>
    <row r="703" spans="1:15">
      <c r="A703" s="261"/>
      <c r="C703" s="263"/>
      <c r="D703" s="263"/>
      <c r="E703"/>
      <c r="F703"/>
      <c r="G703"/>
      <c r="H703"/>
      <c r="I703"/>
      <c r="J703"/>
      <c r="K703"/>
      <c r="L703"/>
      <c r="M703"/>
      <c r="N703"/>
      <c r="O703"/>
    </row>
    <row r="704" spans="1:15">
      <c r="A704" s="261"/>
      <c r="C704" s="263"/>
      <c r="D704" s="263"/>
      <c r="E704"/>
      <c r="F704"/>
      <c r="G704"/>
      <c r="H704"/>
      <c r="I704"/>
      <c r="J704"/>
      <c r="K704"/>
      <c r="L704"/>
      <c r="M704"/>
      <c r="N704"/>
      <c r="O704"/>
    </row>
    <row r="705" spans="1:15">
      <c r="A705" s="261"/>
      <c r="C705" s="263"/>
      <c r="D705" s="263"/>
      <c r="E705"/>
      <c r="F705"/>
      <c r="G705"/>
      <c r="H705"/>
      <c r="I705"/>
      <c r="J705"/>
      <c r="K705"/>
      <c r="L705"/>
      <c r="M705"/>
      <c r="N705"/>
      <c r="O705"/>
    </row>
    <row r="706" spans="1:15">
      <c r="A706" s="261"/>
      <c r="C706" s="263"/>
      <c r="D706" s="263"/>
      <c r="E706"/>
      <c r="F706"/>
      <c r="G706"/>
      <c r="H706"/>
      <c r="I706"/>
      <c r="J706"/>
      <c r="K706"/>
      <c r="L706"/>
      <c r="M706"/>
      <c r="N706"/>
      <c r="O706"/>
    </row>
    <row r="707" spans="1:15">
      <c r="A707" s="261"/>
      <c r="C707" s="263"/>
      <c r="D707" s="263"/>
      <c r="E707"/>
      <c r="F707"/>
      <c r="G707"/>
      <c r="H707"/>
      <c r="I707"/>
      <c r="J707"/>
      <c r="K707"/>
      <c r="L707"/>
      <c r="M707"/>
      <c r="N707"/>
      <c r="O707"/>
    </row>
    <row r="708" spans="1:15">
      <c r="A708" s="261"/>
      <c r="C708" s="263"/>
      <c r="D708" s="263"/>
      <c r="E708"/>
      <c r="F708"/>
      <c r="G708"/>
      <c r="H708"/>
      <c r="I708"/>
      <c r="J708"/>
      <c r="K708"/>
      <c r="L708"/>
      <c r="M708"/>
      <c r="N708"/>
      <c r="O708"/>
    </row>
    <row r="709" spans="1:15">
      <c r="A709" s="261"/>
      <c r="C709" s="263"/>
      <c r="D709" s="263"/>
      <c r="E709"/>
      <c r="F709"/>
      <c r="G709"/>
      <c r="H709"/>
      <c r="I709"/>
      <c r="J709"/>
      <c r="K709"/>
      <c r="L709"/>
      <c r="M709"/>
      <c r="N709"/>
      <c r="O709"/>
    </row>
    <row r="710" spans="1:15">
      <c r="A710" s="261"/>
      <c r="C710" s="263"/>
      <c r="D710" s="263"/>
      <c r="E710"/>
      <c r="F710"/>
      <c r="G710"/>
      <c r="H710"/>
      <c r="I710"/>
      <c r="J710"/>
      <c r="K710"/>
      <c r="L710"/>
      <c r="M710"/>
      <c r="N710"/>
      <c r="O710"/>
    </row>
    <row r="711" spans="1:15">
      <c r="A711" s="261"/>
      <c r="C711" s="263"/>
      <c r="D711" s="263"/>
      <c r="E711"/>
      <c r="F711"/>
      <c r="G711"/>
      <c r="H711"/>
      <c r="I711"/>
      <c r="J711"/>
      <c r="K711"/>
      <c r="L711"/>
      <c r="M711"/>
      <c r="N711"/>
      <c r="O711"/>
    </row>
    <row r="712" spans="1:15">
      <c r="A712" s="261"/>
      <c r="C712" s="263"/>
      <c r="D712" s="263"/>
      <c r="E712"/>
      <c r="F712"/>
      <c r="G712"/>
      <c r="H712"/>
      <c r="I712"/>
      <c r="J712"/>
      <c r="K712"/>
      <c r="L712"/>
      <c r="M712"/>
      <c r="N712"/>
      <c r="O712"/>
    </row>
    <row r="713" spans="1:15">
      <c r="A713" s="261"/>
      <c r="C713" s="263"/>
      <c r="D713" s="263"/>
      <c r="E713"/>
      <c r="F713"/>
      <c r="G713"/>
      <c r="H713"/>
      <c r="I713"/>
      <c r="J713"/>
      <c r="K713"/>
      <c r="L713"/>
      <c r="M713"/>
      <c r="N713"/>
      <c r="O713"/>
    </row>
    <row r="714" spans="1:15">
      <c r="A714" s="261"/>
      <c r="C714" s="263"/>
      <c r="D714" s="263"/>
      <c r="E714"/>
      <c r="F714"/>
      <c r="G714"/>
      <c r="H714"/>
      <c r="I714"/>
      <c r="J714"/>
      <c r="K714"/>
      <c r="L714"/>
      <c r="M714"/>
      <c r="N714"/>
      <c r="O714"/>
    </row>
    <row r="715" spans="1:15">
      <c r="A715" s="261"/>
      <c r="C715" s="263"/>
      <c r="D715" s="263"/>
      <c r="E715"/>
      <c r="F715"/>
      <c r="G715"/>
      <c r="H715"/>
      <c r="I715"/>
      <c r="J715"/>
      <c r="K715"/>
      <c r="L715"/>
      <c r="M715"/>
      <c r="N715"/>
      <c r="O715"/>
    </row>
    <row r="716" spans="1:15">
      <c r="A716" s="261"/>
      <c r="C716" s="263"/>
      <c r="D716" s="263"/>
      <c r="E716"/>
      <c r="F716"/>
      <c r="G716"/>
      <c r="H716"/>
      <c r="I716"/>
      <c r="J716"/>
      <c r="K716"/>
      <c r="L716"/>
      <c r="M716"/>
      <c r="N716"/>
      <c r="O716"/>
    </row>
    <row r="717" spans="1:15">
      <c r="A717" s="261"/>
      <c r="C717" s="263"/>
      <c r="D717" s="263"/>
      <c r="E717"/>
      <c r="F717"/>
      <c r="G717"/>
      <c r="H717"/>
      <c r="I717"/>
      <c r="J717"/>
      <c r="K717"/>
      <c r="L717"/>
      <c r="M717"/>
      <c r="N717"/>
      <c r="O717"/>
    </row>
    <row r="718" spans="1:15">
      <c r="A718" s="261"/>
      <c r="C718" s="263"/>
      <c r="D718" s="263"/>
      <c r="E718"/>
      <c r="F718"/>
      <c r="G718"/>
      <c r="H718"/>
      <c r="I718"/>
      <c r="J718"/>
      <c r="K718"/>
      <c r="L718"/>
      <c r="M718"/>
      <c r="N718"/>
      <c r="O718"/>
    </row>
    <row r="719" spans="1:15">
      <c r="A719" s="261"/>
      <c r="C719" s="263"/>
      <c r="D719" s="263"/>
      <c r="E719"/>
      <c r="F719"/>
      <c r="G719"/>
      <c r="H719"/>
      <c r="I719"/>
      <c r="J719"/>
      <c r="K719"/>
      <c r="L719"/>
      <c r="M719"/>
      <c r="N719"/>
      <c r="O719"/>
    </row>
    <row r="720" spans="1:15">
      <c r="A720" s="261"/>
      <c r="C720" s="263"/>
      <c r="D720" s="263"/>
      <c r="E720"/>
      <c r="F720"/>
      <c r="G720"/>
      <c r="H720"/>
      <c r="I720"/>
      <c r="J720"/>
      <c r="K720"/>
      <c r="L720"/>
      <c r="M720"/>
      <c r="N720"/>
      <c r="O720"/>
    </row>
    <row r="721" spans="1:15">
      <c r="A721" s="261"/>
      <c r="C721" s="263"/>
      <c r="D721" s="263"/>
      <c r="E721"/>
      <c r="F721"/>
      <c r="G721"/>
      <c r="H721"/>
      <c r="I721"/>
      <c r="J721"/>
      <c r="K721"/>
      <c r="L721"/>
      <c r="M721"/>
      <c r="N721"/>
      <c r="O721"/>
    </row>
    <row r="722" spans="1:15">
      <c r="A722" s="261"/>
      <c r="C722" s="263"/>
      <c r="D722" s="263"/>
      <c r="E722"/>
      <c r="F722"/>
      <c r="G722"/>
      <c r="H722"/>
      <c r="I722"/>
      <c r="J722"/>
      <c r="K722"/>
      <c r="L722"/>
      <c r="M722"/>
      <c r="N722"/>
      <c r="O722"/>
    </row>
    <row r="723" spans="1:15">
      <c r="A723" s="261"/>
      <c r="C723" s="263"/>
      <c r="D723" s="263"/>
      <c r="E723"/>
      <c r="F723"/>
      <c r="G723"/>
      <c r="H723"/>
      <c r="I723"/>
      <c r="J723"/>
      <c r="K723"/>
      <c r="L723"/>
      <c r="M723"/>
      <c r="N723"/>
      <c r="O723"/>
    </row>
    <row r="724" spans="1:15">
      <c r="A724" s="261"/>
      <c r="C724" s="263"/>
      <c r="D724" s="263"/>
      <c r="E724"/>
      <c r="F724"/>
      <c r="G724"/>
      <c r="H724"/>
      <c r="I724"/>
      <c r="J724"/>
      <c r="K724"/>
      <c r="L724"/>
      <c r="M724"/>
      <c r="N724"/>
      <c r="O724"/>
    </row>
    <row r="725" spans="1:15">
      <c r="A725" s="261"/>
      <c r="C725" s="263"/>
      <c r="D725" s="263"/>
      <c r="E725"/>
      <c r="F725"/>
      <c r="G725"/>
      <c r="H725"/>
      <c r="I725"/>
      <c r="J725"/>
      <c r="K725"/>
      <c r="L725"/>
      <c r="M725"/>
      <c r="N725"/>
      <c r="O725"/>
    </row>
    <row r="726" spans="1:15">
      <c r="A726" s="261"/>
      <c r="C726" s="263"/>
      <c r="D726" s="263"/>
      <c r="E726"/>
      <c r="F726"/>
      <c r="G726"/>
      <c r="H726"/>
      <c r="I726"/>
      <c r="J726"/>
      <c r="K726"/>
      <c r="L726"/>
      <c r="M726"/>
      <c r="N726"/>
      <c r="O726"/>
    </row>
    <row r="727" spans="1:15">
      <c r="A727" s="261"/>
      <c r="C727" s="263"/>
      <c r="D727" s="263"/>
      <c r="E727"/>
      <c r="F727"/>
      <c r="G727"/>
      <c r="H727"/>
      <c r="I727"/>
      <c r="J727"/>
      <c r="K727"/>
      <c r="L727"/>
      <c r="M727"/>
      <c r="N727"/>
      <c r="O727"/>
    </row>
    <row r="728" spans="1:15">
      <c r="A728" s="261"/>
      <c r="C728" s="263"/>
      <c r="D728" s="263"/>
      <c r="E728"/>
      <c r="F728"/>
      <c r="G728"/>
      <c r="H728"/>
      <c r="I728"/>
      <c r="J728"/>
      <c r="K728"/>
      <c r="L728"/>
      <c r="M728"/>
      <c r="N728"/>
      <c r="O728"/>
    </row>
    <row r="729" spans="1:15">
      <c r="A729" s="261"/>
      <c r="C729" s="263"/>
      <c r="D729" s="263"/>
      <c r="E729"/>
      <c r="F729"/>
      <c r="G729"/>
      <c r="H729"/>
      <c r="I729"/>
      <c r="J729"/>
      <c r="K729"/>
      <c r="L729"/>
      <c r="M729"/>
      <c r="N729"/>
      <c r="O729"/>
    </row>
    <row r="730" spans="1:15">
      <c r="A730" s="261"/>
      <c r="C730" s="263"/>
      <c r="D730" s="263"/>
      <c r="E730"/>
      <c r="F730"/>
      <c r="G730"/>
      <c r="H730"/>
      <c r="I730"/>
      <c r="J730"/>
      <c r="K730"/>
      <c r="L730"/>
      <c r="M730"/>
      <c r="N730"/>
      <c r="O730"/>
    </row>
    <row r="731" spans="1:15">
      <c r="A731" s="261"/>
      <c r="C731" s="263"/>
      <c r="D731" s="263"/>
      <c r="E731"/>
      <c r="F731"/>
      <c r="G731"/>
      <c r="H731"/>
      <c r="I731"/>
      <c r="J731"/>
      <c r="K731"/>
      <c r="L731"/>
      <c r="M731"/>
      <c r="N731"/>
      <c r="O731"/>
    </row>
    <row r="732" spans="1:15">
      <c r="A732" s="261"/>
      <c r="C732" s="263"/>
      <c r="D732" s="263"/>
      <c r="E732"/>
      <c r="F732"/>
      <c r="G732"/>
      <c r="H732"/>
      <c r="I732"/>
      <c r="J732"/>
      <c r="K732"/>
      <c r="L732"/>
      <c r="M732"/>
      <c r="N732"/>
      <c r="O732"/>
    </row>
    <row r="733" spans="1:15">
      <c r="A733" s="261"/>
      <c r="C733" s="263"/>
      <c r="D733" s="263"/>
      <c r="E733"/>
      <c r="F733"/>
      <c r="G733"/>
      <c r="H733"/>
      <c r="I733"/>
      <c r="J733"/>
      <c r="K733"/>
      <c r="L733"/>
      <c r="M733"/>
      <c r="N733"/>
      <c r="O733"/>
    </row>
    <row r="734" spans="1:15">
      <c r="A734" s="261"/>
      <c r="C734" s="263"/>
      <c r="D734" s="263"/>
      <c r="E734"/>
      <c r="F734"/>
      <c r="G734"/>
      <c r="H734"/>
      <c r="I734"/>
      <c r="J734"/>
      <c r="K734"/>
      <c r="L734"/>
      <c r="M734"/>
      <c r="N734"/>
      <c r="O734"/>
    </row>
    <row r="735" spans="1:15">
      <c r="A735" s="261"/>
      <c r="C735" s="263"/>
      <c r="D735" s="263"/>
      <c r="E735"/>
      <c r="F735"/>
      <c r="G735"/>
      <c r="H735"/>
      <c r="I735"/>
      <c r="J735"/>
      <c r="K735"/>
      <c r="L735"/>
      <c r="M735"/>
      <c r="N735"/>
      <c r="O735"/>
    </row>
    <row r="736" spans="1:15">
      <c r="A736" s="261"/>
      <c r="C736" s="263"/>
      <c r="D736" s="263"/>
      <c r="E736"/>
      <c r="F736"/>
      <c r="G736"/>
      <c r="H736"/>
      <c r="I736"/>
      <c r="J736"/>
      <c r="K736"/>
      <c r="L736"/>
      <c r="M736"/>
      <c r="N736"/>
      <c r="O736"/>
    </row>
    <row r="737" spans="1:15">
      <c r="A737" s="261"/>
      <c r="C737" s="263"/>
      <c r="D737" s="263"/>
      <c r="E737"/>
      <c r="F737"/>
      <c r="G737"/>
      <c r="H737"/>
      <c r="I737"/>
      <c r="J737"/>
      <c r="K737"/>
      <c r="L737"/>
      <c r="M737"/>
      <c r="N737"/>
      <c r="O737"/>
    </row>
    <row r="738" spans="1:15">
      <c r="A738" s="261"/>
      <c r="C738" s="263"/>
      <c r="D738" s="263"/>
      <c r="E738"/>
      <c r="F738"/>
      <c r="G738"/>
      <c r="H738"/>
      <c r="I738"/>
      <c r="J738"/>
      <c r="K738"/>
      <c r="L738"/>
      <c r="M738"/>
      <c r="N738"/>
      <c r="O738"/>
    </row>
    <row r="739" spans="1:15">
      <c r="A739" s="261"/>
      <c r="C739" s="263"/>
      <c r="D739" s="263"/>
      <c r="E739"/>
      <c r="F739"/>
      <c r="G739"/>
      <c r="H739"/>
      <c r="I739"/>
      <c r="J739"/>
      <c r="K739"/>
      <c r="L739"/>
      <c r="M739"/>
      <c r="N739"/>
      <c r="O739"/>
    </row>
    <row r="740" spans="1:15">
      <c r="A740" s="261"/>
      <c r="C740" s="263"/>
      <c r="D740" s="263"/>
      <c r="E740"/>
      <c r="F740"/>
      <c r="G740"/>
      <c r="H740"/>
      <c r="I740"/>
      <c r="J740"/>
      <c r="K740"/>
      <c r="L740"/>
      <c r="M740"/>
      <c r="N740"/>
      <c r="O740"/>
    </row>
    <row r="741" spans="1:15">
      <c r="A741" s="261"/>
      <c r="C741" s="263"/>
      <c r="D741" s="263"/>
      <c r="E741"/>
      <c r="F741"/>
      <c r="G741"/>
      <c r="H741"/>
      <c r="I741"/>
      <c r="J741"/>
      <c r="K741"/>
      <c r="L741"/>
      <c r="M741"/>
      <c r="N741"/>
      <c r="O741"/>
    </row>
    <row r="742" spans="1:15">
      <c r="A742" s="261"/>
      <c r="C742" s="263"/>
      <c r="D742" s="263"/>
      <c r="E742"/>
      <c r="F742"/>
      <c r="G742"/>
      <c r="H742"/>
      <c r="I742"/>
      <c r="J742"/>
      <c r="K742"/>
      <c r="L742"/>
      <c r="M742"/>
      <c r="N742"/>
      <c r="O742"/>
    </row>
    <row r="743" spans="1:15">
      <c r="A743" s="261"/>
      <c r="C743" s="263"/>
      <c r="D743" s="263"/>
      <c r="E743"/>
      <c r="F743"/>
      <c r="G743"/>
      <c r="H743"/>
      <c r="I743"/>
      <c r="J743"/>
      <c r="K743"/>
      <c r="L743"/>
      <c r="M743"/>
      <c r="N743"/>
      <c r="O743"/>
    </row>
    <row r="744" spans="1:15">
      <c r="A744" s="261"/>
      <c r="C744" s="263"/>
      <c r="D744" s="263"/>
      <c r="E744"/>
      <c r="F744"/>
      <c r="G744"/>
      <c r="H744"/>
      <c r="I744"/>
      <c r="J744"/>
      <c r="K744"/>
      <c r="L744"/>
      <c r="M744"/>
      <c r="N744"/>
      <c r="O744"/>
    </row>
    <row r="745" spans="1:15">
      <c r="A745" s="261"/>
      <c r="C745" s="263"/>
      <c r="D745" s="263"/>
      <c r="E745"/>
      <c r="F745"/>
      <c r="G745"/>
      <c r="H745"/>
      <c r="I745"/>
      <c r="J745"/>
      <c r="K745"/>
      <c r="L745"/>
      <c r="M745"/>
      <c r="N745"/>
      <c r="O745"/>
    </row>
    <row r="746" spans="1:15">
      <c r="A746" s="261"/>
      <c r="C746" s="263"/>
      <c r="D746" s="263"/>
      <c r="E746"/>
      <c r="F746"/>
      <c r="G746"/>
      <c r="H746"/>
      <c r="I746"/>
      <c r="J746"/>
      <c r="K746"/>
      <c r="L746"/>
      <c r="M746"/>
      <c r="N746"/>
      <c r="O746"/>
    </row>
    <row r="747" spans="1:15">
      <c r="A747" s="261"/>
      <c r="C747" s="263"/>
      <c r="D747" s="263"/>
      <c r="E747"/>
      <c r="F747"/>
      <c r="G747"/>
      <c r="H747"/>
      <c r="I747"/>
      <c r="J747"/>
      <c r="K747"/>
      <c r="L747"/>
      <c r="M747"/>
      <c r="N747"/>
      <c r="O747"/>
    </row>
    <row r="748" spans="1:15">
      <c r="A748" s="261"/>
      <c r="C748" s="263"/>
      <c r="D748" s="263"/>
      <c r="E748"/>
      <c r="F748"/>
      <c r="G748"/>
      <c r="H748"/>
      <c r="I748"/>
      <c r="J748"/>
      <c r="K748"/>
      <c r="L748"/>
      <c r="M748"/>
      <c r="N748"/>
      <c r="O748"/>
    </row>
    <row r="749" spans="1:15">
      <c r="A749" s="261"/>
      <c r="C749" s="263"/>
      <c r="D749" s="263"/>
      <c r="E749"/>
      <c r="F749"/>
      <c r="G749"/>
      <c r="H749"/>
      <c r="I749"/>
      <c r="J749"/>
      <c r="K749"/>
      <c r="L749"/>
      <c r="M749"/>
      <c r="N749"/>
      <c r="O749"/>
    </row>
    <row r="750" spans="1:15">
      <c r="A750" s="261"/>
      <c r="C750" s="263"/>
      <c r="D750" s="263"/>
      <c r="E750"/>
      <c r="F750"/>
      <c r="G750"/>
      <c r="H750"/>
      <c r="I750"/>
      <c r="J750"/>
      <c r="K750"/>
      <c r="L750"/>
      <c r="M750"/>
      <c r="N750"/>
      <c r="O750"/>
    </row>
    <row r="751" spans="1:15">
      <c r="A751" s="261"/>
      <c r="C751" s="263"/>
      <c r="D751" s="263"/>
      <c r="E751"/>
      <c r="F751"/>
      <c r="G751"/>
      <c r="H751"/>
      <c r="I751"/>
      <c r="J751"/>
      <c r="K751"/>
      <c r="L751"/>
      <c r="M751"/>
      <c r="N751"/>
      <c r="O751"/>
    </row>
    <row r="752" spans="1:15">
      <c r="A752" s="261"/>
      <c r="C752" s="263"/>
      <c r="D752" s="263"/>
      <c r="E752"/>
      <c r="F752"/>
      <c r="G752"/>
      <c r="H752"/>
      <c r="I752"/>
      <c r="J752"/>
      <c r="K752"/>
      <c r="L752"/>
      <c r="M752"/>
      <c r="N752"/>
      <c r="O752"/>
    </row>
    <row r="753" spans="1:15">
      <c r="A753" s="261"/>
      <c r="C753" s="263"/>
      <c r="D753" s="263"/>
      <c r="E753"/>
      <c r="F753"/>
      <c r="G753"/>
      <c r="H753"/>
      <c r="I753"/>
      <c r="J753"/>
      <c r="K753"/>
      <c r="L753"/>
      <c r="M753"/>
      <c r="N753"/>
      <c r="O753"/>
    </row>
    <row r="754" spans="1:15">
      <c r="A754" s="261"/>
      <c r="C754" s="263"/>
      <c r="D754" s="263"/>
      <c r="E754"/>
      <c r="F754"/>
      <c r="G754"/>
      <c r="H754"/>
      <c r="I754"/>
      <c r="J754"/>
      <c r="K754"/>
      <c r="L754"/>
      <c r="M754"/>
      <c r="N754"/>
      <c r="O754"/>
    </row>
    <row r="755" spans="1:15">
      <c r="A755" s="261"/>
      <c r="C755" s="263"/>
      <c r="D755" s="263"/>
      <c r="E755"/>
      <c r="F755"/>
      <c r="G755"/>
      <c r="H755"/>
      <c r="I755"/>
      <c r="J755"/>
      <c r="K755"/>
      <c r="L755"/>
      <c r="M755"/>
      <c r="N755"/>
      <c r="O755"/>
    </row>
    <row r="756" spans="1:15">
      <c r="A756" s="261"/>
      <c r="C756" s="263"/>
      <c r="D756" s="263"/>
      <c r="E756"/>
      <c r="F756"/>
      <c r="G756"/>
      <c r="H756"/>
      <c r="I756"/>
      <c r="J756"/>
      <c r="K756"/>
      <c r="L756"/>
      <c r="M756"/>
      <c r="N756"/>
      <c r="O756"/>
    </row>
    <row r="757" spans="1:15">
      <c r="A757" s="261"/>
      <c r="C757" s="263"/>
      <c r="D757" s="263"/>
      <c r="E757"/>
      <c r="F757"/>
      <c r="G757"/>
      <c r="H757"/>
      <c r="I757"/>
      <c r="J757"/>
      <c r="K757"/>
      <c r="L757"/>
      <c r="M757"/>
      <c r="N757"/>
      <c r="O757"/>
    </row>
    <row r="758" spans="1:15">
      <c r="A758" s="261"/>
      <c r="C758" s="263"/>
      <c r="D758" s="263"/>
      <c r="E758"/>
      <c r="F758"/>
      <c r="G758"/>
      <c r="H758"/>
      <c r="I758"/>
      <c r="J758"/>
      <c r="K758"/>
      <c r="L758"/>
      <c r="M758"/>
      <c r="N758"/>
      <c r="O758"/>
    </row>
    <row r="759" spans="1:15">
      <c r="A759" s="261"/>
      <c r="C759" s="263"/>
      <c r="D759" s="263"/>
      <c r="E759"/>
      <c r="F759"/>
      <c r="G759"/>
      <c r="H759"/>
      <c r="I759"/>
      <c r="J759"/>
      <c r="K759"/>
      <c r="L759"/>
      <c r="M759"/>
      <c r="N759"/>
      <c r="O759"/>
    </row>
    <row r="760" spans="1:15">
      <c r="A760" s="261"/>
      <c r="C760" s="263"/>
      <c r="D760" s="263"/>
      <c r="E760"/>
      <c r="F760"/>
      <c r="G760"/>
      <c r="H760"/>
      <c r="I760"/>
      <c r="J760"/>
      <c r="K760"/>
      <c r="L760"/>
      <c r="M760"/>
      <c r="N760"/>
      <c r="O760"/>
    </row>
    <row r="761" spans="1:15">
      <c r="A761" s="261"/>
      <c r="C761" s="263"/>
      <c r="D761" s="263"/>
      <c r="E761"/>
      <c r="F761"/>
      <c r="G761"/>
      <c r="H761"/>
      <c r="I761"/>
      <c r="J761"/>
      <c r="K761"/>
      <c r="L761"/>
      <c r="M761"/>
      <c r="N761"/>
      <c r="O761"/>
    </row>
    <row r="762" spans="1:15">
      <c r="A762" s="261"/>
      <c r="C762" s="263"/>
      <c r="D762" s="263"/>
      <c r="E762"/>
      <c r="F762"/>
      <c r="G762"/>
      <c r="H762"/>
      <c r="I762"/>
      <c r="J762"/>
      <c r="K762"/>
      <c r="L762"/>
      <c r="M762"/>
      <c r="N762"/>
      <c r="O762"/>
    </row>
    <row r="763" spans="1:15">
      <c r="A763" s="261"/>
      <c r="C763" s="263"/>
      <c r="D763" s="263"/>
      <c r="E763"/>
      <c r="F763"/>
      <c r="G763"/>
      <c r="H763"/>
      <c r="I763"/>
      <c r="J763"/>
      <c r="K763"/>
      <c r="L763"/>
      <c r="M763"/>
      <c r="N763"/>
      <c r="O763"/>
    </row>
    <row r="764" spans="1:15">
      <c r="A764" s="261"/>
      <c r="C764" s="263"/>
      <c r="D764" s="263"/>
      <c r="E764"/>
      <c r="F764"/>
      <c r="G764"/>
      <c r="H764"/>
      <c r="I764"/>
      <c r="J764"/>
      <c r="K764"/>
      <c r="L764"/>
      <c r="M764"/>
      <c r="N764"/>
      <c r="O764"/>
    </row>
    <row r="765" spans="1:15">
      <c r="A765" s="261"/>
      <c r="C765" s="263"/>
      <c r="D765" s="263"/>
      <c r="E765"/>
      <c r="F765"/>
      <c r="G765"/>
      <c r="H765"/>
      <c r="I765"/>
      <c r="J765"/>
      <c r="K765"/>
      <c r="L765"/>
      <c r="M765"/>
      <c r="N765"/>
      <c r="O765"/>
    </row>
    <row r="766" spans="1:15">
      <c r="A766" s="261"/>
      <c r="C766" s="263"/>
      <c r="D766" s="263"/>
      <c r="E766"/>
      <c r="F766"/>
      <c r="G766"/>
      <c r="H766"/>
      <c r="I766"/>
      <c r="J766"/>
      <c r="K766"/>
      <c r="L766"/>
      <c r="M766"/>
      <c r="N766"/>
      <c r="O766"/>
    </row>
    <row r="767" spans="1:15">
      <c r="A767" s="261"/>
      <c r="C767" s="263"/>
      <c r="D767" s="263"/>
      <c r="E767"/>
      <c r="F767"/>
      <c r="G767"/>
      <c r="H767"/>
      <c r="I767"/>
      <c r="J767"/>
      <c r="K767"/>
      <c r="L767"/>
      <c r="M767"/>
      <c r="N767"/>
      <c r="O767"/>
    </row>
    <row r="768" spans="1:15">
      <c r="A768" s="261"/>
      <c r="C768" s="263"/>
      <c r="D768" s="263"/>
      <c r="E768"/>
      <c r="F768"/>
      <c r="G768"/>
      <c r="H768"/>
      <c r="I768"/>
      <c r="J768"/>
      <c r="K768"/>
      <c r="L768"/>
      <c r="M768"/>
      <c r="N768"/>
      <c r="O768"/>
    </row>
    <row r="769" spans="1:15">
      <c r="A769" s="261"/>
      <c r="C769" s="263"/>
      <c r="D769" s="263"/>
      <c r="E769"/>
      <c r="F769"/>
      <c r="G769"/>
      <c r="H769"/>
      <c r="I769"/>
      <c r="J769"/>
      <c r="K769"/>
      <c r="L769"/>
      <c r="M769"/>
      <c r="N769"/>
      <c r="O769"/>
    </row>
    <row r="770" spans="1:15">
      <c r="A770" s="261"/>
      <c r="C770" s="263"/>
      <c r="D770" s="263"/>
      <c r="E770"/>
      <c r="F770"/>
      <c r="G770"/>
      <c r="H770"/>
      <c r="I770"/>
      <c r="J770"/>
      <c r="K770"/>
      <c r="L770"/>
      <c r="M770"/>
      <c r="N770"/>
      <c r="O770"/>
    </row>
    <row r="771" spans="1:15">
      <c r="A771" s="261"/>
      <c r="C771" s="263"/>
      <c r="D771" s="263"/>
      <c r="E771"/>
      <c r="F771"/>
      <c r="G771"/>
      <c r="H771"/>
      <c r="I771"/>
      <c r="J771"/>
      <c r="K771"/>
      <c r="L771"/>
      <c r="M771"/>
      <c r="N771"/>
      <c r="O771"/>
    </row>
    <row r="772" spans="1:15">
      <c r="A772" s="261"/>
      <c r="C772" s="263"/>
      <c r="D772" s="263"/>
      <c r="E772"/>
      <c r="F772"/>
      <c r="G772"/>
      <c r="H772"/>
      <c r="I772"/>
      <c r="J772"/>
      <c r="K772"/>
      <c r="L772"/>
      <c r="M772"/>
      <c r="N772"/>
      <c r="O772"/>
    </row>
    <row r="773" spans="1:15">
      <c r="A773" s="261"/>
      <c r="C773" s="263"/>
      <c r="D773" s="263"/>
      <c r="E773"/>
      <c r="F773"/>
      <c r="G773"/>
      <c r="H773"/>
      <c r="I773"/>
      <c r="J773"/>
      <c r="K773"/>
      <c r="L773"/>
      <c r="M773"/>
      <c r="N773"/>
      <c r="O773"/>
    </row>
    <row r="774" spans="1:15">
      <c r="A774" s="261"/>
      <c r="C774" s="263"/>
      <c r="D774" s="263"/>
      <c r="E774"/>
      <c r="F774"/>
      <c r="G774"/>
      <c r="H774"/>
      <c r="I774"/>
      <c r="J774"/>
      <c r="K774"/>
      <c r="L774"/>
      <c r="M774"/>
      <c r="N774"/>
      <c r="O774"/>
    </row>
    <row r="775" spans="1:15">
      <c r="A775" s="261"/>
      <c r="C775" s="263"/>
      <c r="D775" s="263"/>
      <c r="E775"/>
      <c r="F775"/>
      <c r="G775"/>
      <c r="H775"/>
      <c r="I775"/>
      <c r="J775"/>
      <c r="K775"/>
      <c r="L775"/>
      <c r="M775"/>
      <c r="N775"/>
      <c r="O775"/>
    </row>
    <row r="776" spans="1:15">
      <c r="A776" s="261"/>
      <c r="C776" s="263"/>
      <c r="D776" s="263"/>
      <c r="E776"/>
      <c r="F776"/>
      <c r="G776"/>
      <c r="H776"/>
      <c r="I776"/>
      <c r="J776"/>
      <c r="K776"/>
      <c r="L776"/>
      <c r="M776"/>
      <c r="N776"/>
      <c r="O776"/>
    </row>
    <row r="777" spans="1:15">
      <c r="A777" s="261"/>
      <c r="C777" s="263"/>
      <c r="D777" s="263"/>
      <c r="E777"/>
      <c r="F777"/>
      <c r="G777"/>
      <c r="H777"/>
      <c r="I777"/>
      <c r="J777"/>
      <c r="K777"/>
      <c r="L777"/>
      <c r="M777"/>
      <c r="N777"/>
      <c r="O777"/>
    </row>
    <row r="778" spans="1:15">
      <c r="A778" s="261"/>
      <c r="C778" s="263"/>
      <c r="D778" s="263"/>
      <c r="E778"/>
      <c r="F778"/>
      <c r="G778"/>
      <c r="H778"/>
      <c r="I778"/>
      <c r="J778"/>
      <c r="K778"/>
      <c r="L778"/>
      <c r="M778"/>
      <c r="N778"/>
      <c r="O778"/>
    </row>
    <row r="779" spans="1:15">
      <c r="A779" s="261"/>
      <c r="C779" s="263"/>
      <c r="D779" s="263"/>
      <c r="E779"/>
      <c r="F779"/>
      <c r="G779"/>
      <c r="H779"/>
      <c r="I779"/>
      <c r="J779"/>
      <c r="K779"/>
      <c r="L779"/>
      <c r="M779"/>
      <c r="N779"/>
      <c r="O779"/>
    </row>
    <row r="780" spans="1:15">
      <c r="A780" s="261"/>
      <c r="C780" s="263"/>
      <c r="D780" s="263"/>
      <c r="E780"/>
      <c r="F780"/>
      <c r="G780"/>
      <c r="H780"/>
      <c r="I780"/>
      <c r="J780"/>
      <c r="K780"/>
      <c r="L780"/>
      <c r="M780"/>
      <c r="N780"/>
      <c r="O780"/>
    </row>
    <row r="781" spans="1:15">
      <c r="A781" s="261"/>
      <c r="C781" s="263"/>
      <c r="D781" s="263"/>
      <c r="E781"/>
      <c r="F781"/>
      <c r="G781"/>
      <c r="H781"/>
      <c r="I781"/>
      <c r="J781"/>
      <c r="K781"/>
      <c r="L781"/>
      <c r="M781"/>
      <c r="N781"/>
      <c r="O781"/>
    </row>
    <row r="782" spans="1:15">
      <c r="A782" s="261"/>
      <c r="C782" s="263"/>
      <c r="D782" s="263"/>
      <c r="E782"/>
      <c r="F782"/>
      <c r="G782"/>
      <c r="H782"/>
      <c r="I782"/>
      <c r="J782"/>
      <c r="K782"/>
      <c r="L782"/>
      <c r="M782"/>
      <c r="N782"/>
      <c r="O782"/>
    </row>
    <row r="783" spans="1:15">
      <c r="A783" s="261"/>
      <c r="C783" s="263"/>
      <c r="D783" s="263"/>
      <c r="E783"/>
      <c r="F783"/>
      <c r="G783"/>
      <c r="H783"/>
      <c r="I783"/>
      <c r="J783"/>
      <c r="K783"/>
      <c r="L783"/>
      <c r="M783"/>
      <c r="N783"/>
      <c r="O783"/>
    </row>
    <row r="784" spans="1:15">
      <c r="A784" s="261"/>
      <c r="C784" s="263"/>
      <c r="D784" s="263"/>
      <c r="E784"/>
      <c r="F784"/>
      <c r="G784"/>
      <c r="H784"/>
      <c r="I784"/>
      <c r="J784"/>
      <c r="K784"/>
      <c r="L784"/>
      <c r="M784"/>
      <c r="N784"/>
      <c r="O784"/>
    </row>
    <row r="785" spans="1:15">
      <c r="A785" s="261"/>
      <c r="C785" s="263"/>
      <c r="D785" s="263"/>
      <c r="E785"/>
      <c r="F785"/>
      <c r="G785"/>
      <c r="H785"/>
      <c r="I785"/>
      <c r="J785"/>
      <c r="K785"/>
      <c r="L785"/>
      <c r="M785"/>
      <c r="N785"/>
      <c r="O785"/>
    </row>
    <row r="786" spans="1:15">
      <c r="A786" s="261"/>
      <c r="C786" s="263"/>
      <c r="D786" s="263"/>
      <c r="E786"/>
      <c r="F786"/>
      <c r="G786"/>
      <c r="H786"/>
      <c r="I786"/>
      <c r="J786"/>
      <c r="K786"/>
      <c r="L786"/>
      <c r="M786"/>
      <c r="N786"/>
      <c r="O786"/>
    </row>
    <row r="787" spans="1:15">
      <c r="A787" s="261"/>
      <c r="C787" s="263"/>
      <c r="D787" s="263"/>
      <c r="E787"/>
      <c r="F787"/>
      <c r="G787"/>
      <c r="H787"/>
      <c r="I787"/>
      <c r="J787"/>
      <c r="K787"/>
      <c r="L787"/>
      <c r="M787"/>
      <c r="N787"/>
      <c r="O787"/>
    </row>
    <row r="788" spans="1:15">
      <c r="A788" s="261"/>
      <c r="C788" s="263"/>
      <c r="D788" s="263"/>
      <c r="E788"/>
      <c r="F788"/>
      <c r="G788"/>
      <c r="H788"/>
      <c r="I788"/>
      <c r="J788"/>
      <c r="K788"/>
      <c r="L788"/>
      <c r="M788"/>
      <c r="N788"/>
      <c r="O788"/>
    </row>
    <row r="789" spans="1:15">
      <c r="A789" s="261"/>
      <c r="C789" s="263"/>
      <c r="D789" s="263"/>
      <c r="E789"/>
      <c r="F789"/>
      <c r="G789"/>
      <c r="H789"/>
      <c r="I789"/>
      <c r="J789"/>
      <c r="K789"/>
      <c r="L789"/>
      <c r="M789"/>
      <c r="N789"/>
      <c r="O789"/>
    </row>
    <row r="790" spans="1:15">
      <c r="A790" s="261"/>
      <c r="C790" s="263"/>
      <c r="D790" s="263"/>
      <c r="E790"/>
      <c r="F790"/>
      <c r="G790"/>
      <c r="H790"/>
      <c r="I790"/>
      <c r="J790"/>
      <c r="K790"/>
      <c r="L790"/>
      <c r="M790"/>
      <c r="N790"/>
      <c r="O790"/>
    </row>
    <row r="791" spans="1:15">
      <c r="A791" s="261"/>
      <c r="C791" s="263"/>
      <c r="D791" s="263"/>
      <c r="E791"/>
      <c r="F791"/>
      <c r="G791"/>
      <c r="H791"/>
      <c r="I791"/>
      <c r="J791"/>
      <c r="K791"/>
      <c r="L791"/>
      <c r="M791"/>
      <c r="N791"/>
      <c r="O791"/>
    </row>
    <row r="792" spans="1:15">
      <c r="A792" s="261"/>
      <c r="C792" s="263"/>
      <c r="D792" s="263"/>
      <c r="E792"/>
      <c r="F792"/>
      <c r="G792"/>
      <c r="H792"/>
      <c r="I792"/>
      <c r="J792"/>
      <c r="K792"/>
      <c r="L792"/>
      <c r="M792"/>
      <c r="N792"/>
      <c r="O792"/>
    </row>
    <row r="793" spans="1:15">
      <c r="A793" s="261"/>
      <c r="C793" s="263"/>
      <c r="D793" s="263"/>
      <c r="E793"/>
      <c r="F793"/>
      <c r="G793"/>
      <c r="H793"/>
      <c r="I793"/>
      <c r="J793"/>
      <c r="K793"/>
      <c r="L793"/>
      <c r="M793"/>
      <c r="N793"/>
      <c r="O793"/>
    </row>
    <row r="794" spans="1:15">
      <c r="A794" s="261"/>
      <c r="C794" s="263"/>
      <c r="D794" s="263"/>
      <c r="E794"/>
      <c r="F794"/>
      <c r="G794"/>
      <c r="H794"/>
      <c r="I794"/>
      <c r="J794"/>
      <c r="K794"/>
      <c r="L794"/>
      <c r="M794"/>
      <c r="N794"/>
      <c r="O794"/>
    </row>
    <row r="795" spans="1:15">
      <c r="A795" s="261"/>
      <c r="C795" s="263"/>
      <c r="D795" s="263"/>
      <c r="E795"/>
      <c r="F795"/>
      <c r="G795"/>
      <c r="H795"/>
      <c r="I795"/>
      <c r="J795"/>
      <c r="K795"/>
      <c r="L795"/>
      <c r="M795"/>
      <c r="N795"/>
      <c r="O795"/>
    </row>
    <row r="796" spans="1:15">
      <c r="A796" s="261"/>
      <c r="C796" s="263"/>
      <c r="D796" s="263"/>
      <c r="E796"/>
      <c r="F796"/>
      <c r="G796"/>
      <c r="H796"/>
      <c r="I796"/>
      <c r="J796"/>
      <c r="K796"/>
      <c r="L796"/>
      <c r="M796"/>
      <c r="N796"/>
      <c r="O796"/>
    </row>
    <row r="797" spans="1:15">
      <c r="A797" s="261"/>
      <c r="C797" s="263"/>
      <c r="D797" s="263"/>
      <c r="E797"/>
      <c r="F797"/>
      <c r="G797"/>
      <c r="H797"/>
      <c r="I797"/>
      <c r="J797"/>
      <c r="K797"/>
      <c r="L797"/>
      <c r="M797"/>
      <c r="N797"/>
      <c r="O797"/>
    </row>
    <row r="798" spans="1:15">
      <c r="A798" s="261"/>
      <c r="C798" s="263"/>
      <c r="D798" s="263"/>
      <c r="E798"/>
      <c r="F798"/>
      <c r="G798"/>
      <c r="H798"/>
      <c r="I798"/>
      <c r="J798"/>
      <c r="K798"/>
      <c r="L798"/>
      <c r="M798"/>
      <c r="N798"/>
      <c r="O798"/>
    </row>
    <row r="799" spans="1:15">
      <c r="A799" s="261"/>
      <c r="C799" s="263"/>
      <c r="D799" s="263"/>
      <c r="E799"/>
      <c r="F799"/>
      <c r="G799"/>
      <c r="H799"/>
      <c r="I799"/>
      <c r="J799"/>
      <c r="K799"/>
      <c r="L799"/>
      <c r="M799"/>
      <c r="N799"/>
      <c r="O799"/>
    </row>
    <row r="800" spans="1:15">
      <c r="A800" s="261"/>
      <c r="C800" s="263"/>
      <c r="D800" s="263"/>
      <c r="E800"/>
      <c r="F800"/>
      <c r="G800"/>
      <c r="H800"/>
      <c r="I800"/>
      <c r="J800"/>
      <c r="K800"/>
      <c r="L800"/>
      <c r="M800"/>
      <c r="N800"/>
      <c r="O800"/>
    </row>
    <row r="801" spans="1:15">
      <c r="A801" s="261"/>
      <c r="C801" s="263"/>
      <c r="D801" s="263"/>
      <c r="E801"/>
      <c r="F801"/>
      <c r="G801"/>
      <c r="H801"/>
      <c r="I801"/>
      <c r="J801"/>
      <c r="K801"/>
      <c r="L801"/>
      <c r="M801"/>
      <c r="N801"/>
      <c r="O801"/>
    </row>
    <row r="802" spans="1:15">
      <c r="A802" s="261"/>
      <c r="C802" s="263"/>
      <c r="D802" s="263"/>
      <c r="E802"/>
      <c r="F802"/>
      <c r="G802"/>
      <c r="H802"/>
      <c r="I802"/>
      <c r="J802"/>
      <c r="K802"/>
      <c r="L802"/>
      <c r="M802"/>
      <c r="N802"/>
      <c r="O802"/>
    </row>
    <row r="803" spans="1:15">
      <c r="A803" s="261"/>
      <c r="C803" s="263"/>
      <c r="D803" s="263"/>
      <c r="E803"/>
      <c r="F803"/>
      <c r="G803"/>
      <c r="H803"/>
      <c r="I803"/>
      <c r="J803"/>
      <c r="K803"/>
      <c r="L803"/>
      <c r="M803"/>
      <c r="N803"/>
      <c r="O803"/>
    </row>
    <row r="804" spans="1:15">
      <c r="A804" s="261"/>
      <c r="C804" s="263"/>
      <c r="D804" s="263"/>
      <c r="E804"/>
      <c r="F804"/>
      <c r="G804"/>
      <c r="H804"/>
      <c r="I804"/>
      <c r="J804"/>
      <c r="K804"/>
      <c r="L804"/>
      <c r="M804"/>
      <c r="N804"/>
      <c r="O804"/>
    </row>
    <row r="805" spans="1:15">
      <c r="A805" s="261"/>
      <c r="C805" s="263"/>
      <c r="D805" s="263"/>
      <c r="E805"/>
      <c r="F805"/>
      <c r="G805"/>
      <c r="H805"/>
      <c r="I805"/>
      <c r="J805"/>
      <c r="K805"/>
      <c r="L805"/>
      <c r="M805"/>
      <c r="N805"/>
      <c r="O805"/>
    </row>
    <row r="806" spans="1:15">
      <c r="A806" s="261"/>
      <c r="C806" s="263"/>
      <c r="D806" s="263"/>
      <c r="E806"/>
      <c r="F806"/>
      <c r="G806"/>
      <c r="H806"/>
      <c r="I806"/>
      <c r="J806"/>
      <c r="K806"/>
      <c r="L806"/>
      <c r="M806"/>
      <c r="N806"/>
      <c r="O806"/>
    </row>
    <row r="807" spans="1:15">
      <c r="A807" s="261"/>
      <c r="C807" s="263"/>
      <c r="D807" s="263"/>
      <c r="E807"/>
      <c r="F807"/>
      <c r="G807"/>
      <c r="H807"/>
      <c r="I807"/>
      <c r="J807"/>
      <c r="K807"/>
      <c r="L807"/>
      <c r="M807"/>
      <c r="N807"/>
      <c r="O807"/>
    </row>
    <row r="808" spans="1:15">
      <c r="A808" s="261"/>
      <c r="C808" s="263"/>
      <c r="D808" s="263"/>
      <c r="E808"/>
      <c r="F808"/>
      <c r="G808"/>
      <c r="H808"/>
      <c r="I808"/>
      <c r="J808"/>
      <c r="K808"/>
      <c r="L808"/>
      <c r="M808"/>
      <c r="N808"/>
      <c r="O808"/>
    </row>
    <row r="809" spans="1:15">
      <c r="A809" s="261"/>
      <c r="C809" s="263"/>
      <c r="D809" s="263"/>
      <c r="E809"/>
      <c r="F809"/>
      <c r="G809"/>
      <c r="H809"/>
      <c r="I809"/>
      <c r="J809"/>
      <c r="K809"/>
      <c r="L809"/>
      <c r="M809"/>
      <c r="N809"/>
      <c r="O809"/>
    </row>
    <row r="810" spans="1:15">
      <c r="A810" s="261"/>
      <c r="C810" s="263"/>
      <c r="D810" s="263"/>
      <c r="E810"/>
      <c r="F810"/>
      <c r="G810"/>
      <c r="H810"/>
      <c r="I810"/>
      <c r="J810"/>
      <c r="K810"/>
      <c r="L810"/>
      <c r="M810"/>
      <c r="N810"/>
      <c r="O810"/>
    </row>
    <row r="811" spans="1:15">
      <c r="A811" s="261"/>
      <c r="C811" s="263"/>
      <c r="D811" s="263"/>
      <c r="E811"/>
      <c r="F811"/>
      <c r="G811"/>
      <c r="H811"/>
      <c r="I811"/>
      <c r="J811"/>
      <c r="K811"/>
      <c r="L811"/>
      <c r="M811"/>
      <c r="N811"/>
      <c r="O811"/>
    </row>
    <row r="812" spans="1:15">
      <c r="A812" s="261"/>
      <c r="C812" s="263"/>
      <c r="D812" s="263"/>
      <c r="E812"/>
      <c r="F812"/>
      <c r="G812"/>
      <c r="H812"/>
      <c r="I812"/>
      <c r="J812"/>
      <c r="K812"/>
      <c r="L812"/>
      <c r="M812"/>
      <c r="N812"/>
      <c r="O812"/>
    </row>
    <row r="813" spans="1:15">
      <c r="A813" s="261"/>
      <c r="C813" s="263"/>
      <c r="D813" s="263"/>
      <c r="E813"/>
      <c r="F813"/>
      <c r="G813"/>
      <c r="H813"/>
      <c r="I813"/>
      <c r="J813"/>
      <c r="K813"/>
      <c r="L813"/>
      <c r="M813"/>
      <c r="N813"/>
      <c r="O813"/>
    </row>
    <row r="814" spans="1:15">
      <c r="A814" s="261"/>
      <c r="C814" s="263"/>
      <c r="D814" s="263"/>
      <c r="E814"/>
      <c r="F814"/>
      <c r="G814"/>
      <c r="H814"/>
      <c r="I814"/>
      <c r="J814"/>
      <c r="K814"/>
      <c r="L814"/>
      <c r="M814"/>
      <c r="N814"/>
      <c r="O814"/>
    </row>
    <row r="815" spans="1:15">
      <c r="A815" s="261"/>
      <c r="C815" s="263"/>
      <c r="D815" s="263"/>
      <c r="E815"/>
      <c r="F815"/>
      <c r="G815"/>
      <c r="H815"/>
      <c r="I815"/>
      <c r="J815"/>
      <c r="K815"/>
      <c r="L815"/>
      <c r="M815"/>
      <c r="N815"/>
      <c r="O815"/>
    </row>
    <row r="816" spans="1:15">
      <c r="A816" s="261"/>
      <c r="C816" s="263"/>
      <c r="D816" s="263"/>
      <c r="E816"/>
      <c r="F816"/>
      <c r="G816"/>
      <c r="H816"/>
      <c r="I816"/>
      <c r="J816"/>
      <c r="K816"/>
      <c r="L816"/>
      <c r="M816"/>
      <c r="N816"/>
      <c r="O816"/>
    </row>
    <row r="817" spans="1:15">
      <c r="A817" s="261"/>
      <c r="C817" s="263"/>
      <c r="D817" s="263"/>
      <c r="E817"/>
      <c r="F817"/>
      <c r="G817"/>
      <c r="H817"/>
      <c r="I817"/>
      <c r="J817"/>
      <c r="K817"/>
      <c r="L817"/>
      <c r="M817"/>
      <c r="N817"/>
      <c r="O817"/>
    </row>
    <row r="818" spans="1:15">
      <c r="A818" s="261"/>
      <c r="C818" s="263"/>
      <c r="D818" s="263"/>
      <c r="E818"/>
      <c r="F818"/>
      <c r="G818"/>
      <c r="H818"/>
      <c r="I818"/>
      <c r="J818"/>
      <c r="K818"/>
      <c r="L818"/>
      <c r="M818"/>
      <c r="N818"/>
      <c r="O818"/>
    </row>
    <row r="819" spans="1:15">
      <c r="A819" s="261"/>
      <c r="C819" s="263"/>
      <c r="D819" s="263"/>
      <c r="E819"/>
      <c r="F819"/>
      <c r="G819"/>
      <c r="H819"/>
      <c r="I819"/>
      <c r="J819"/>
      <c r="K819"/>
      <c r="L819"/>
      <c r="M819"/>
      <c r="N819"/>
      <c r="O819"/>
    </row>
    <row r="820" spans="1:15">
      <c r="A820" s="261"/>
      <c r="C820" s="263"/>
      <c r="D820" s="263"/>
      <c r="E820"/>
      <c r="F820"/>
      <c r="G820"/>
      <c r="H820"/>
      <c r="I820"/>
      <c r="J820"/>
      <c r="K820"/>
      <c r="L820"/>
      <c r="M820"/>
      <c r="N820"/>
      <c r="O820"/>
    </row>
    <row r="821" spans="1:15">
      <c r="A821" s="261"/>
      <c r="C821" s="263"/>
      <c r="D821" s="263"/>
      <c r="E821"/>
      <c r="F821"/>
      <c r="G821"/>
      <c r="H821"/>
      <c r="I821"/>
      <c r="J821"/>
      <c r="K821"/>
      <c r="L821"/>
      <c r="M821"/>
      <c r="N821"/>
      <c r="O821"/>
    </row>
    <row r="822" spans="1:15">
      <c r="A822" s="261"/>
      <c r="C822" s="263"/>
      <c r="D822" s="263"/>
      <c r="E822"/>
      <c r="F822"/>
      <c r="G822"/>
      <c r="H822"/>
      <c r="I822"/>
      <c r="J822"/>
      <c r="K822"/>
      <c r="L822"/>
      <c r="M822"/>
      <c r="N822"/>
      <c r="O822"/>
    </row>
    <row r="823" spans="1:15">
      <c r="A823" s="261"/>
      <c r="C823" s="263"/>
      <c r="D823" s="263"/>
      <c r="E823"/>
      <c r="F823"/>
      <c r="G823"/>
      <c r="H823"/>
      <c r="I823"/>
      <c r="J823"/>
      <c r="K823"/>
      <c r="L823"/>
      <c r="M823"/>
      <c r="N823"/>
      <c r="O823"/>
    </row>
    <row r="824" spans="1:15">
      <c r="A824" s="261"/>
      <c r="C824" s="263"/>
      <c r="D824" s="263"/>
      <c r="E824"/>
      <c r="F824"/>
      <c r="G824"/>
      <c r="H824"/>
      <c r="I824"/>
      <c r="J824"/>
      <c r="K824"/>
      <c r="L824"/>
      <c r="M824"/>
      <c r="N824"/>
      <c r="O824"/>
    </row>
    <row r="825" spans="1:15">
      <c r="A825" s="261"/>
      <c r="C825" s="263"/>
      <c r="D825" s="263"/>
      <c r="E825"/>
      <c r="F825"/>
      <c r="G825"/>
      <c r="H825"/>
      <c r="I825"/>
      <c r="J825"/>
      <c r="K825"/>
      <c r="L825"/>
      <c r="M825"/>
      <c r="N825"/>
      <c r="O825"/>
    </row>
    <row r="826" spans="1:15">
      <c r="A826" s="261"/>
      <c r="C826" s="263"/>
      <c r="D826" s="263"/>
      <c r="E826"/>
      <c r="F826"/>
      <c r="G826"/>
      <c r="H826"/>
      <c r="I826"/>
      <c r="J826"/>
      <c r="K826"/>
      <c r="L826"/>
      <c r="M826"/>
      <c r="N826"/>
      <c r="O826"/>
    </row>
    <row r="827" spans="1:15">
      <c r="A827" s="261"/>
      <c r="C827" s="263"/>
      <c r="D827" s="263"/>
      <c r="E827"/>
      <c r="F827"/>
      <c r="G827"/>
      <c r="H827"/>
      <c r="I827"/>
      <c r="J827"/>
      <c r="K827"/>
      <c r="L827"/>
      <c r="M827"/>
      <c r="N827"/>
      <c r="O827"/>
    </row>
    <row r="828" spans="1:15">
      <c r="A828" s="261"/>
      <c r="C828" s="263"/>
      <c r="D828" s="263"/>
      <c r="E828"/>
      <c r="F828"/>
      <c r="G828"/>
      <c r="H828"/>
      <c r="I828"/>
      <c r="J828"/>
      <c r="K828"/>
      <c r="L828"/>
      <c r="M828"/>
      <c r="N828"/>
      <c r="O828"/>
    </row>
    <row r="829" spans="1:15">
      <c r="A829" s="261"/>
      <c r="C829" s="263"/>
      <c r="D829" s="263"/>
      <c r="E829"/>
      <c r="F829"/>
      <c r="G829"/>
      <c r="H829"/>
      <c r="I829"/>
      <c r="J829"/>
      <c r="K829"/>
      <c r="L829"/>
      <c r="M829"/>
      <c r="N829"/>
      <c r="O829"/>
    </row>
    <row r="830" spans="1:15">
      <c r="A830" s="261"/>
      <c r="C830" s="263"/>
      <c r="D830" s="263"/>
      <c r="E830"/>
      <c r="F830"/>
      <c r="G830"/>
      <c r="H830"/>
      <c r="I830"/>
      <c r="J830"/>
      <c r="K830"/>
      <c r="L830"/>
      <c r="M830"/>
      <c r="N830"/>
      <c r="O830"/>
    </row>
    <row r="831" spans="1:15">
      <c r="A831" s="261"/>
      <c r="C831" s="263"/>
      <c r="D831" s="263"/>
      <c r="E831"/>
      <c r="F831"/>
      <c r="G831"/>
      <c r="H831"/>
      <c r="I831"/>
      <c r="J831"/>
      <c r="K831"/>
      <c r="L831"/>
      <c r="M831"/>
      <c r="N831"/>
      <c r="O831"/>
    </row>
    <row r="832" spans="1:15">
      <c r="A832" s="261"/>
      <c r="C832" s="263"/>
      <c r="D832" s="263"/>
      <c r="E832"/>
      <c r="F832"/>
      <c r="G832"/>
      <c r="H832"/>
      <c r="I832"/>
      <c r="J832"/>
      <c r="K832"/>
      <c r="L832"/>
      <c r="M832"/>
      <c r="N832"/>
      <c r="O832"/>
    </row>
    <row r="833" spans="1:15">
      <c r="A833" s="261"/>
      <c r="C833" s="263"/>
      <c r="D833" s="263"/>
      <c r="E833"/>
      <c r="F833"/>
      <c r="G833"/>
      <c r="H833"/>
      <c r="I833"/>
      <c r="J833"/>
      <c r="K833"/>
      <c r="L833"/>
      <c r="M833"/>
      <c r="N833"/>
      <c r="O833"/>
    </row>
    <row r="834" spans="1:15">
      <c r="A834" s="261"/>
      <c r="C834" s="263"/>
      <c r="D834" s="263"/>
      <c r="E834"/>
      <c r="F834"/>
      <c r="G834"/>
      <c r="H834"/>
      <c r="I834"/>
      <c r="J834"/>
      <c r="K834"/>
      <c r="L834"/>
      <c r="M834"/>
      <c r="N834"/>
      <c r="O834"/>
    </row>
    <row r="835" spans="1:15">
      <c r="A835" s="261"/>
      <c r="C835" s="263"/>
      <c r="D835" s="263"/>
      <c r="E835"/>
      <c r="F835"/>
      <c r="G835"/>
      <c r="H835"/>
      <c r="I835"/>
      <c r="J835"/>
      <c r="K835"/>
      <c r="L835"/>
      <c r="M835"/>
      <c r="N835"/>
      <c r="O835"/>
    </row>
    <row r="836" spans="1:15">
      <c r="A836" s="261"/>
      <c r="C836" s="263"/>
      <c r="D836" s="263"/>
      <c r="E836"/>
      <c r="F836"/>
      <c r="G836"/>
      <c r="H836"/>
      <c r="I836"/>
      <c r="J836"/>
      <c r="K836"/>
      <c r="L836"/>
      <c r="M836"/>
      <c r="N836"/>
      <c r="O836"/>
    </row>
    <row r="837" spans="1:15">
      <c r="A837" s="261"/>
      <c r="C837" s="263"/>
      <c r="D837" s="263"/>
      <c r="E837"/>
      <c r="F837"/>
      <c r="G837"/>
      <c r="H837"/>
      <c r="I837"/>
      <c r="J837"/>
      <c r="K837"/>
      <c r="L837"/>
      <c r="M837"/>
      <c r="N837"/>
      <c r="O837"/>
    </row>
    <row r="838" spans="1:15">
      <c r="A838" s="261"/>
      <c r="C838" s="263"/>
      <c r="D838" s="263"/>
      <c r="E838"/>
      <c r="F838"/>
      <c r="G838"/>
      <c r="H838"/>
      <c r="I838"/>
      <c r="J838"/>
      <c r="K838"/>
      <c r="L838"/>
      <c r="M838"/>
      <c r="N838"/>
      <c r="O838"/>
    </row>
    <row r="839" spans="1:15">
      <c r="A839" s="261"/>
      <c r="C839" s="263"/>
      <c r="D839" s="263"/>
      <c r="E839"/>
      <c r="F839"/>
      <c r="G839"/>
      <c r="H839"/>
      <c r="I839"/>
      <c r="J839"/>
      <c r="K839"/>
      <c r="L839"/>
      <c r="M839"/>
      <c r="N839"/>
      <c r="O839"/>
    </row>
    <row r="840" spans="1:15">
      <c r="A840" s="261"/>
      <c r="C840" s="263"/>
      <c r="D840" s="263"/>
      <c r="E840"/>
      <c r="F840"/>
      <c r="G840"/>
      <c r="H840"/>
      <c r="I840"/>
      <c r="J840"/>
      <c r="K840"/>
      <c r="L840"/>
      <c r="M840"/>
      <c r="N840"/>
      <c r="O840"/>
    </row>
    <row r="841" spans="1:15">
      <c r="A841" s="261"/>
      <c r="C841" s="263"/>
      <c r="D841" s="263"/>
      <c r="E841"/>
      <c r="F841"/>
      <c r="G841"/>
      <c r="H841"/>
      <c r="I841"/>
      <c r="J841"/>
      <c r="K841"/>
      <c r="L841"/>
      <c r="M841"/>
      <c r="N841"/>
      <c r="O841"/>
    </row>
    <row r="842" spans="1:15">
      <c r="A842" s="261"/>
      <c r="C842" s="263"/>
      <c r="D842" s="263"/>
      <c r="E842"/>
      <c r="F842"/>
      <c r="G842"/>
      <c r="H842"/>
      <c r="I842"/>
      <c r="J842"/>
      <c r="K842"/>
      <c r="L842"/>
      <c r="M842"/>
      <c r="N842"/>
      <c r="O842"/>
    </row>
    <row r="843" spans="1:15">
      <c r="A843" s="261"/>
      <c r="C843" s="263"/>
      <c r="D843" s="263"/>
      <c r="E843"/>
      <c r="F843"/>
      <c r="G843"/>
      <c r="H843"/>
      <c r="I843"/>
      <c r="J843"/>
      <c r="K843"/>
      <c r="L843"/>
      <c r="M843"/>
      <c r="N843"/>
      <c r="O843"/>
    </row>
    <row r="844" spans="1:15">
      <c r="A844" s="261"/>
      <c r="C844" s="263"/>
      <c r="D844" s="263"/>
      <c r="E844"/>
      <c r="F844"/>
      <c r="G844"/>
      <c r="H844"/>
      <c r="I844"/>
      <c r="J844"/>
      <c r="K844"/>
      <c r="L844"/>
      <c r="M844"/>
      <c r="N844"/>
      <c r="O844"/>
    </row>
    <row r="845" spans="1:15">
      <c r="A845" s="261"/>
      <c r="C845" s="263"/>
      <c r="D845" s="263"/>
      <c r="E845"/>
      <c r="F845"/>
      <c r="G845"/>
      <c r="H845"/>
      <c r="I845"/>
      <c r="J845"/>
      <c r="K845"/>
      <c r="L845"/>
      <c r="M845"/>
      <c r="N845"/>
      <c r="O845"/>
    </row>
    <row r="846" spans="1:15">
      <c r="A846" s="261"/>
      <c r="C846" s="263"/>
      <c r="D846" s="263"/>
      <c r="E846"/>
      <c r="F846"/>
      <c r="G846"/>
      <c r="H846"/>
      <c r="I846"/>
      <c r="J846"/>
      <c r="K846"/>
      <c r="L846"/>
      <c r="M846"/>
      <c r="N846"/>
      <c r="O846"/>
    </row>
    <row r="847" spans="1:15">
      <c r="A847" s="261"/>
      <c r="C847" s="263"/>
      <c r="D847" s="263"/>
      <c r="E847"/>
      <c r="F847"/>
      <c r="G847"/>
      <c r="H847"/>
      <c r="I847"/>
      <c r="J847"/>
      <c r="K847"/>
      <c r="L847"/>
      <c r="M847"/>
      <c r="N847"/>
      <c r="O847"/>
    </row>
    <row r="848" spans="1:15">
      <c r="A848" s="261"/>
      <c r="C848" s="263"/>
      <c r="D848" s="263"/>
      <c r="E848"/>
      <c r="F848"/>
      <c r="G848"/>
      <c r="H848"/>
      <c r="I848"/>
      <c r="J848"/>
      <c r="K848"/>
      <c r="L848"/>
      <c r="M848"/>
      <c r="N848"/>
      <c r="O848"/>
    </row>
    <row r="849" spans="1:15">
      <c r="A849" s="261"/>
      <c r="C849" s="263"/>
      <c r="D849" s="263"/>
      <c r="E849"/>
      <c r="F849"/>
      <c r="G849"/>
      <c r="H849"/>
      <c r="I849"/>
      <c r="J849"/>
      <c r="K849"/>
      <c r="L849"/>
      <c r="M849"/>
      <c r="N849"/>
      <c r="O849"/>
    </row>
    <row r="850" spans="1:15">
      <c r="A850" s="261"/>
      <c r="C850" s="263"/>
      <c r="D850" s="263"/>
      <c r="E850"/>
      <c r="F850"/>
      <c r="G850"/>
      <c r="H850"/>
      <c r="I850"/>
      <c r="J850"/>
      <c r="K850"/>
      <c r="L850"/>
      <c r="M850"/>
      <c r="N850"/>
      <c r="O850"/>
    </row>
    <row r="851" spans="1:15">
      <c r="A851" s="261"/>
      <c r="C851" s="263"/>
      <c r="D851" s="263"/>
      <c r="E851"/>
      <c r="F851"/>
      <c r="G851"/>
      <c r="H851"/>
      <c r="I851"/>
      <c r="J851"/>
      <c r="K851"/>
      <c r="L851"/>
      <c r="M851"/>
      <c r="N851"/>
      <c r="O851"/>
    </row>
    <row r="852" spans="1:15">
      <c r="A852" s="261"/>
      <c r="C852" s="263"/>
      <c r="D852" s="263"/>
      <c r="E852"/>
      <c r="F852"/>
      <c r="G852"/>
      <c r="H852"/>
      <c r="I852"/>
      <c r="J852"/>
      <c r="K852"/>
      <c r="L852"/>
      <c r="M852"/>
      <c r="N852"/>
      <c r="O852"/>
    </row>
    <row r="853" spans="1:15">
      <c r="A853" s="261"/>
      <c r="C853" s="263"/>
      <c r="D853" s="263"/>
      <c r="E853"/>
      <c r="F853"/>
      <c r="G853"/>
      <c r="H853"/>
      <c r="I853"/>
      <c r="J853"/>
      <c r="K853"/>
      <c r="L853"/>
      <c r="M853"/>
      <c r="N853"/>
      <c r="O853"/>
    </row>
    <row r="854" spans="1:15">
      <c r="A854" s="261"/>
      <c r="C854" s="263"/>
      <c r="D854" s="263"/>
      <c r="E854"/>
      <c r="F854"/>
      <c r="G854"/>
      <c r="H854"/>
      <c r="I854"/>
      <c r="J854"/>
      <c r="K854"/>
      <c r="L854"/>
      <c r="M854"/>
      <c r="N854"/>
      <c r="O854"/>
    </row>
    <row r="855" spans="1:15">
      <c r="A855" s="261"/>
      <c r="C855" s="263"/>
      <c r="D855" s="263"/>
      <c r="E855"/>
      <c r="F855"/>
      <c r="G855"/>
      <c r="H855"/>
      <c r="I855"/>
      <c r="J855"/>
      <c r="K855"/>
      <c r="L855"/>
      <c r="M855"/>
      <c r="N855"/>
      <c r="O855"/>
    </row>
    <row r="856" spans="1:15">
      <c r="A856" s="261"/>
      <c r="C856" s="263"/>
      <c r="D856" s="263"/>
      <c r="E856"/>
      <c r="F856"/>
      <c r="G856"/>
      <c r="H856"/>
      <c r="I856"/>
      <c r="J856"/>
      <c r="K856"/>
      <c r="L856"/>
      <c r="M856"/>
      <c r="N856"/>
      <c r="O856"/>
    </row>
    <row r="857" spans="1:15">
      <c r="A857" s="261"/>
      <c r="C857" s="263"/>
      <c r="D857" s="263"/>
      <c r="E857"/>
      <c r="F857"/>
      <c r="G857"/>
      <c r="H857"/>
      <c r="I857"/>
      <c r="J857"/>
      <c r="K857"/>
      <c r="L857"/>
      <c r="M857"/>
      <c r="N857"/>
      <c r="O857"/>
    </row>
    <row r="858" spans="1:15">
      <c r="A858" s="261"/>
      <c r="C858" s="263"/>
      <c r="D858" s="263"/>
      <c r="E858"/>
      <c r="F858"/>
      <c r="G858"/>
      <c r="H858"/>
      <c r="I858"/>
      <c r="J858"/>
      <c r="K858"/>
      <c r="L858"/>
      <c r="M858"/>
      <c r="N858"/>
      <c r="O858"/>
    </row>
    <row r="859" spans="1:15">
      <c r="A859" s="261"/>
      <c r="C859" s="263"/>
      <c r="D859" s="263"/>
      <c r="E859"/>
      <c r="F859"/>
      <c r="G859"/>
      <c r="H859"/>
      <c r="I859"/>
      <c r="J859"/>
      <c r="K859"/>
      <c r="L859"/>
      <c r="M859"/>
      <c r="N859"/>
      <c r="O859"/>
    </row>
    <row r="860" spans="1:15">
      <c r="A860" s="261"/>
      <c r="C860" s="263"/>
      <c r="D860" s="263"/>
      <c r="E860"/>
      <c r="F860"/>
      <c r="G860"/>
      <c r="H860"/>
      <c r="I860"/>
      <c r="J860"/>
      <c r="K860"/>
      <c r="L860"/>
      <c r="M860"/>
      <c r="N860"/>
      <c r="O860"/>
    </row>
    <row r="861" spans="1:15">
      <c r="A861" s="261"/>
      <c r="C861" s="263"/>
      <c r="D861" s="263"/>
      <c r="E861"/>
      <c r="F861"/>
      <c r="G861"/>
      <c r="H861"/>
      <c r="I861"/>
      <c r="J861"/>
      <c r="K861"/>
      <c r="L861"/>
      <c r="M861"/>
      <c r="N861"/>
      <c r="O861"/>
    </row>
    <row r="862" spans="1:15">
      <c r="A862" s="261"/>
      <c r="C862" s="263"/>
      <c r="D862" s="263"/>
      <c r="E862"/>
      <c r="F862"/>
      <c r="G862"/>
      <c r="H862"/>
      <c r="I862"/>
      <c r="J862"/>
      <c r="K862"/>
      <c r="L862"/>
      <c r="M862"/>
      <c r="N862"/>
      <c r="O862"/>
    </row>
    <row r="863" spans="1:15">
      <c r="A863" s="261"/>
      <c r="C863" s="263"/>
      <c r="D863" s="263"/>
      <c r="E863"/>
      <c r="F863"/>
      <c r="G863"/>
      <c r="H863"/>
      <c r="I863"/>
      <c r="J863"/>
      <c r="K863"/>
      <c r="L863"/>
      <c r="M863"/>
      <c r="N863"/>
      <c r="O863"/>
    </row>
    <row r="864" spans="1:15">
      <c r="A864" s="261"/>
      <c r="C864" s="263"/>
      <c r="D864" s="263"/>
      <c r="E864"/>
      <c r="F864"/>
      <c r="G864"/>
      <c r="H864"/>
      <c r="I864"/>
      <c r="J864"/>
      <c r="K864"/>
      <c r="L864"/>
      <c r="M864"/>
      <c r="N864"/>
      <c r="O864"/>
    </row>
    <row r="865" spans="1:15">
      <c r="A865" s="261"/>
      <c r="C865" s="263"/>
      <c r="D865" s="263"/>
      <c r="E865"/>
      <c r="F865"/>
      <c r="G865"/>
      <c r="H865"/>
      <c r="I865"/>
      <c r="J865"/>
      <c r="K865"/>
      <c r="L865"/>
      <c r="M865"/>
      <c r="N865"/>
      <c r="O865"/>
    </row>
    <row r="866" spans="1:15">
      <c r="A866" s="261"/>
      <c r="C866" s="263"/>
      <c r="D866" s="263"/>
      <c r="E866"/>
      <c r="F866"/>
      <c r="G866"/>
      <c r="H866"/>
      <c r="I866"/>
      <c r="J866"/>
      <c r="K866"/>
      <c r="L866"/>
      <c r="M866"/>
      <c r="N866"/>
      <c r="O866"/>
    </row>
    <row r="867" spans="1:15">
      <c r="A867" s="261"/>
      <c r="C867" s="263"/>
      <c r="D867" s="263"/>
      <c r="E867"/>
      <c r="F867"/>
      <c r="G867"/>
      <c r="H867"/>
      <c r="I867"/>
      <c r="J867"/>
      <c r="K867"/>
      <c r="L867"/>
      <c r="M867"/>
      <c r="N867"/>
      <c r="O867"/>
    </row>
    <row r="868" spans="1:15">
      <c r="A868" s="261"/>
      <c r="C868" s="263"/>
      <c r="D868" s="263"/>
      <c r="E868"/>
      <c r="F868"/>
      <c r="G868"/>
      <c r="H868"/>
      <c r="I868"/>
      <c r="J868"/>
      <c r="K868"/>
      <c r="L868"/>
      <c r="M868"/>
      <c r="N868"/>
      <c r="O868"/>
    </row>
    <row r="869" spans="1:15">
      <c r="A869" s="261"/>
      <c r="C869" s="263"/>
      <c r="D869" s="263"/>
      <c r="E869"/>
      <c r="F869"/>
      <c r="G869"/>
      <c r="H869"/>
      <c r="I869"/>
      <c r="J869"/>
      <c r="K869"/>
      <c r="L869"/>
      <c r="M869"/>
      <c r="N869"/>
      <c r="O869"/>
    </row>
    <row r="870" spans="1:15">
      <c r="A870" s="261"/>
      <c r="C870" s="263"/>
      <c r="D870" s="263"/>
      <c r="E870"/>
      <c r="F870"/>
      <c r="G870"/>
      <c r="H870"/>
      <c r="I870"/>
      <c r="J870"/>
      <c r="K870"/>
      <c r="L870"/>
      <c r="M870"/>
      <c r="N870"/>
      <c r="O870"/>
    </row>
    <row r="871" spans="1:15">
      <c r="A871" s="261"/>
      <c r="C871" s="263"/>
      <c r="D871" s="263"/>
      <c r="E871"/>
      <c r="F871"/>
      <c r="G871"/>
      <c r="H871"/>
      <c r="I871"/>
      <c r="J871"/>
      <c r="K871"/>
      <c r="L871"/>
      <c r="M871"/>
      <c r="N871"/>
      <c r="O871"/>
    </row>
    <row r="872" spans="1:15">
      <c r="A872" s="261"/>
      <c r="C872" s="263"/>
      <c r="D872" s="263"/>
      <c r="E872"/>
      <c r="F872"/>
      <c r="G872"/>
      <c r="H872"/>
      <c r="I872"/>
      <c r="J872"/>
      <c r="K872"/>
      <c r="L872"/>
      <c r="M872"/>
      <c r="N872"/>
      <c r="O872"/>
    </row>
    <row r="873" spans="1:15">
      <c r="A873" s="261"/>
      <c r="C873" s="263"/>
      <c r="D873" s="263"/>
      <c r="E873"/>
      <c r="F873"/>
      <c r="G873"/>
      <c r="H873"/>
      <c r="I873"/>
      <c r="J873"/>
      <c r="K873"/>
      <c r="L873"/>
      <c r="M873"/>
      <c r="N873"/>
      <c r="O873"/>
    </row>
    <row r="874" spans="1:15">
      <c r="A874" s="261"/>
      <c r="C874" s="263"/>
      <c r="D874" s="263"/>
      <c r="E874"/>
      <c r="F874"/>
      <c r="G874"/>
      <c r="H874"/>
      <c r="I874"/>
      <c r="J874"/>
      <c r="K874"/>
      <c r="L874"/>
      <c r="M874"/>
      <c r="N874"/>
      <c r="O874"/>
    </row>
    <row r="875" spans="1:15">
      <c r="A875" s="261"/>
      <c r="C875" s="263"/>
      <c r="D875" s="263"/>
      <c r="E875"/>
      <c r="F875"/>
      <c r="G875"/>
      <c r="H875"/>
      <c r="I875"/>
      <c r="J875"/>
      <c r="K875"/>
      <c r="L875"/>
      <c r="M875"/>
      <c r="N875"/>
      <c r="O875"/>
    </row>
    <row r="876" spans="1:15">
      <c r="A876" s="261"/>
      <c r="C876" s="263"/>
      <c r="D876" s="263"/>
      <c r="E876"/>
      <c r="F876"/>
      <c r="G876"/>
      <c r="H876"/>
      <c r="I876"/>
      <c r="J876"/>
      <c r="K876"/>
      <c r="L876"/>
      <c r="M876"/>
      <c r="N876"/>
      <c r="O876"/>
    </row>
    <row r="877" spans="1:15">
      <c r="A877" s="261"/>
      <c r="C877" s="263"/>
      <c r="D877" s="263"/>
      <c r="E877"/>
      <c r="F877"/>
      <c r="G877"/>
      <c r="H877"/>
      <c r="I877"/>
      <c r="J877"/>
      <c r="K877"/>
      <c r="L877"/>
      <c r="M877"/>
      <c r="N877"/>
      <c r="O877"/>
    </row>
    <row r="878" spans="1:15">
      <c r="A878" s="261"/>
      <c r="C878" s="263"/>
      <c r="D878" s="263"/>
      <c r="E878"/>
      <c r="F878"/>
      <c r="G878"/>
      <c r="H878"/>
      <c r="I878"/>
      <c r="J878"/>
      <c r="K878"/>
      <c r="L878"/>
      <c r="M878"/>
      <c r="N878"/>
      <c r="O878"/>
    </row>
    <row r="879" spans="1:15">
      <c r="A879" s="261"/>
      <c r="C879" s="263"/>
      <c r="D879" s="263"/>
      <c r="E879"/>
      <c r="F879"/>
      <c r="G879"/>
      <c r="H879"/>
      <c r="I879"/>
      <c r="J879"/>
      <c r="K879"/>
      <c r="L879"/>
      <c r="M879"/>
      <c r="N879"/>
      <c r="O879"/>
    </row>
    <row r="880" spans="1:15">
      <c r="A880" s="261"/>
      <c r="C880" s="263"/>
      <c r="D880" s="263"/>
      <c r="E880"/>
      <c r="F880"/>
      <c r="G880"/>
      <c r="H880"/>
      <c r="I880"/>
      <c r="J880"/>
      <c r="K880"/>
      <c r="L880"/>
      <c r="M880"/>
      <c r="N880"/>
      <c r="O880"/>
    </row>
    <row r="881" spans="1:15">
      <c r="A881" s="261"/>
      <c r="C881" s="263"/>
      <c r="D881" s="263"/>
      <c r="E881"/>
      <c r="F881"/>
      <c r="G881"/>
      <c r="H881"/>
      <c r="I881"/>
      <c r="J881"/>
      <c r="K881"/>
      <c r="L881"/>
      <c r="M881"/>
      <c r="N881"/>
      <c r="O881"/>
    </row>
    <row r="882" spans="1:15">
      <c r="A882" s="261"/>
      <c r="C882" s="263"/>
      <c r="D882" s="263"/>
      <c r="E882"/>
      <c r="F882"/>
      <c r="G882"/>
      <c r="H882"/>
      <c r="I882"/>
      <c r="J882"/>
      <c r="K882"/>
      <c r="L882"/>
      <c r="M882"/>
      <c r="N882"/>
      <c r="O882"/>
    </row>
    <row r="883" spans="1:15">
      <c r="A883" s="261"/>
      <c r="C883" s="263"/>
      <c r="D883" s="263"/>
      <c r="E883"/>
      <c r="F883"/>
      <c r="G883"/>
      <c r="H883"/>
      <c r="I883"/>
      <c r="J883"/>
      <c r="K883"/>
      <c r="L883"/>
      <c r="M883"/>
      <c r="N883"/>
      <c r="O883"/>
    </row>
    <row r="884" spans="1:15">
      <c r="A884" s="261"/>
      <c r="C884" s="263"/>
      <c r="D884" s="263"/>
      <c r="E884"/>
      <c r="F884"/>
      <c r="G884"/>
      <c r="H884"/>
      <c r="I884"/>
      <c r="J884"/>
      <c r="K884"/>
      <c r="L884"/>
      <c r="M884"/>
      <c r="N884"/>
      <c r="O884"/>
    </row>
    <row r="885" spans="1:15">
      <c r="A885" s="261"/>
      <c r="C885" s="263"/>
      <c r="D885" s="263"/>
      <c r="E885"/>
      <c r="F885"/>
      <c r="G885"/>
      <c r="H885"/>
      <c r="I885"/>
      <c r="J885"/>
      <c r="K885"/>
      <c r="L885"/>
      <c r="M885"/>
      <c r="N885"/>
      <c r="O885"/>
    </row>
    <row r="886" spans="1:15">
      <c r="A886" s="261"/>
      <c r="C886" s="263"/>
      <c r="D886" s="263"/>
      <c r="E886"/>
      <c r="F886"/>
      <c r="G886"/>
      <c r="H886"/>
      <c r="I886"/>
      <c r="J886"/>
      <c r="K886"/>
      <c r="L886"/>
      <c r="M886"/>
      <c r="N886"/>
      <c r="O886"/>
    </row>
    <row r="887" spans="1:15">
      <c r="A887" s="261"/>
      <c r="C887" s="263"/>
      <c r="D887" s="263"/>
      <c r="E887"/>
      <c r="F887"/>
      <c r="G887"/>
      <c r="H887"/>
      <c r="I887"/>
      <c r="J887"/>
      <c r="K887"/>
      <c r="L887"/>
      <c r="M887"/>
      <c r="N887"/>
      <c r="O887"/>
    </row>
    <row r="888" spans="1:15">
      <c r="A888" s="261"/>
      <c r="C888" s="263"/>
      <c r="D888" s="263"/>
      <c r="E888"/>
      <c r="F888"/>
      <c r="G888"/>
      <c r="H888"/>
      <c r="I888"/>
      <c r="J888"/>
      <c r="K888"/>
      <c r="L888"/>
      <c r="M888"/>
      <c r="N888"/>
      <c r="O888"/>
    </row>
    <row r="889" spans="1:15">
      <c r="A889" s="261"/>
      <c r="C889" s="263"/>
      <c r="D889" s="263"/>
      <c r="E889"/>
      <c r="F889"/>
      <c r="G889"/>
      <c r="H889"/>
      <c r="I889"/>
      <c r="J889"/>
      <c r="K889"/>
      <c r="L889"/>
      <c r="M889"/>
      <c r="N889"/>
      <c r="O889"/>
    </row>
    <row r="890" spans="1:15">
      <c r="A890" s="261"/>
      <c r="C890" s="263"/>
      <c r="D890" s="263"/>
      <c r="E890"/>
      <c r="F890"/>
      <c r="G890"/>
      <c r="H890"/>
      <c r="I890"/>
      <c r="J890"/>
      <c r="K890"/>
      <c r="L890"/>
      <c r="M890"/>
      <c r="N890"/>
      <c r="O890"/>
    </row>
    <row r="891" spans="1:15">
      <c r="A891" s="261"/>
      <c r="C891" s="263"/>
      <c r="D891" s="263"/>
      <c r="E891"/>
      <c r="F891"/>
      <c r="G891"/>
      <c r="H891"/>
      <c r="I891"/>
      <c r="J891"/>
      <c r="K891"/>
      <c r="L891"/>
      <c r="M891"/>
      <c r="N891"/>
      <c r="O891"/>
    </row>
    <row r="892" spans="1:15">
      <c r="A892" s="261"/>
      <c r="C892" s="263"/>
      <c r="D892" s="263"/>
      <c r="E892"/>
      <c r="F892"/>
      <c r="G892"/>
      <c r="H892"/>
      <c r="I892"/>
      <c r="J892"/>
      <c r="K892"/>
      <c r="L892"/>
      <c r="M892"/>
      <c r="N892"/>
      <c r="O892"/>
    </row>
    <row r="893" spans="1:15">
      <c r="A893" s="261"/>
      <c r="C893" s="263"/>
      <c r="D893" s="263"/>
      <c r="E893"/>
      <c r="F893"/>
      <c r="G893"/>
      <c r="H893"/>
      <c r="I893"/>
      <c r="J893"/>
      <c r="K893"/>
      <c r="L893"/>
      <c r="M893"/>
      <c r="N893"/>
      <c r="O893"/>
    </row>
    <row r="894" spans="1:15">
      <c r="A894" s="261"/>
      <c r="C894" s="263"/>
      <c r="D894" s="263"/>
      <c r="E894"/>
      <c r="F894"/>
      <c r="G894"/>
      <c r="H894"/>
      <c r="I894"/>
      <c r="J894"/>
      <c r="K894"/>
      <c r="L894"/>
      <c r="M894"/>
      <c r="N894"/>
      <c r="O894"/>
    </row>
    <row r="895" spans="1:15">
      <c r="A895" s="261"/>
      <c r="C895" s="263"/>
      <c r="D895" s="263"/>
      <c r="E895"/>
      <c r="F895"/>
      <c r="G895"/>
      <c r="H895"/>
      <c r="I895"/>
      <c r="J895"/>
      <c r="K895"/>
      <c r="L895"/>
      <c r="M895"/>
      <c r="N895"/>
      <c r="O895"/>
    </row>
    <row r="896" spans="1:15">
      <c r="A896" s="261"/>
      <c r="C896" s="263"/>
      <c r="D896" s="263"/>
      <c r="E896"/>
      <c r="F896"/>
      <c r="G896"/>
      <c r="H896"/>
      <c r="I896"/>
      <c r="J896"/>
      <c r="K896"/>
      <c r="L896"/>
      <c r="M896"/>
      <c r="N896"/>
      <c r="O896"/>
    </row>
    <row r="897" spans="1:15">
      <c r="A897" s="261"/>
      <c r="C897" s="263"/>
      <c r="D897" s="263"/>
      <c r="E897"/>
      <c r="F897"/>
      <c r="G897"/>
      <c r="H897"/>
      <c r="I897"/>
      <c r="J897"/>
      <c r="K897"/>
      <c r="L897"/>
      <c r="M897"/>
      <c r="N897"/>
      <c r="O897"/>
    </row>
    <row r="898" spans="1:15">
      <c r="A898" s="261"/>
      <c r="C898" s="263"/>
      <c r="D898" s="263"/>
      <c r="E898"/>
      <c r="F898"/>
      <c r="G898"/>
      <c r="H898"/>
      <c r="I898"/>
      <c r="J898"/>
      <c r="K898"/>
      <c r="L898"/>
      <c r="M898"/>
      <c r="N898"/>
      <c r="O898"/>
    </row>
    <row r="899" spans="1:15">
      <c r="A899" s="261"/>
      <c r="C899" s="263"/>
      <c r="D899" s="263"/>
      <c r="E899"/>
      <c r="F899"/>
      <c r="G899"/>
      <c r="H899"/>
      <c r="I899"/>
      <c r="J899"/>
      <c r="K899"/>
      <c r="L899"/>
      <c r="M899"/>
      <c r="N899"/>
      <c r="O899"/>
    </row>
    <row r="900" spans="1:15">
      <c r="A900" s="261"/>
      <c r="C900" s="263"/>
      <c r="D900" s="263"/>
      <c r="E900"/>
      <c r="F900"/>
      <c r="G900"/>
      <c r="H900"/>
      <c r="I900"/>
      <c r="J900"/>
      <c r="K900"/>
      <c r="L900"/>
      <c r="M900"/>
      <c r="N900"/>
      <c r="O900"/>
    </row>
    <row r="901" spans="1:15">
      <c r="A901" s="261"/>
      <c r="C901" s="263"/>
      <c r="D901" s="263"/>
      <c r="E901"/>
      <c r="F901"/>
      <c r="G901"/>
      <c r="H901"/>
      <c r="I901"/>
      <c r="J901"/>
      <c r="K901"/>
      <c r="L901"/>
      <c r="M901"/>
      <c r="N901"/>
      <c r="O901"/>
    </row>
    <row r="902" spans="1:15">
      <c r="A902" s="261"/>
      <c r="C902" s="263"/>
      <c r="D902" s="263"/>
      <c r="E902"/>
      <c r="F902"/>
      <c r="G902"/>
      <c r="H902"/>
      <c r="I902"/>
      <c r="J902"/>
      <c r="K902"/>
      <c r="L902"/>
      <c r="M902"/>
      <c r="N902"/>
      <c r="O902"/>
    </row>
    <row r="903" spans="1:15">
      <c r="A903" s="261"/>
      <c r="C903" s="263"/>
      <c r="D903" s="263"/>
      <c r="E903"/>
      <c r="F903"/>
      <c r="G903"/>
      <c r="H903"/>
      <c r="I903"/>
      <c r="J903"/>
      <c r="K903"/>
      <c r="L903"/>
      <c r="M903"/>
      <c r="N903"/>
      <c r="O903"/>
    </row>
    <row r="904" spans="1:15">
      <c r="A904" s="261"/>
      <c r="C904" s="263"/>
      <c r="D904" s="263"/>
      <c r="E904"/>
      <c r="F904"/>
      <c r="G904"/>
      <c r="H904"/>
      <c r="I904"/>
      <c r="J904"/>
      <c r="K904"/>
      <c r="L904"/>
      <c r="M904"/>
      <c r="N904"/>
      <c r="O904"/>
    </row>
    <row r="905" spans="1:15">
      <c r="A905" s="261"/>
      <c r="C905" s="263"/>
      <c r="D905" s="263"/>
      <c r="E905"/>
      <c r="F905"/>
      <c r="G905"/>
      <c r="H905"/>
      <c r="I905"/>
      <c r="J905"/>
      <c r="K905"/>
      <c r="L905"/>
      <c r="M905"/>
      <c r="N905"/>
      <c r="O905"/>
    </row>
    <row r="906" spans="1:15">
      <c r="A906" s="261"/>
      <c r="C906" s="263"/>
      <c r="D906" s="263"/>
      <c r="E906"/>
      <c r="F906"/>
      <c r="G906"/>
      <c r="H906"/>
      <c r="I906"/>
      <c r="J906"/>
      <c r="K906"/>
      <c r="L906"/>
      <c r="M906"/>
      <c r="N906"/>
      <c r="O906"/>
    </row>
    <row r="907" spans="1:15">
      <c r="A907" s="261"/>
      <c r="C907" s="263"/>
      <c r="D907" s="263"/>
      <c r="E907"/>
      <c r="F907"/>
      <c r="G907"/>
      <c r="H907"/>
      <c r="I907"/>
      <c r="J907"/>
      <c r="K907"/>
      <c r="L907"/>
      <c r="M907"/>
      <c r="N907"/>
      <c r="O907"/>
    </row>
    <row r="908" spans="1:15">
      <c r="A908" s="261"/>
      <c r="C908" s="263"/>
      <c r="D908" s="263"/>
      <c r="E908"/>
      <c r="F908"/>
      <c r="G908"/>
      <c r="H908"/>
      <c r="I908"/>
      <c r="J908"/>
      <c r="K908"/>
      <c r="L908"/>
      <c r="M908"/>
      <c r="N908"/>
      <c r="O908"/>
    </row>
    <row r="909" spans="1:15">
      <c r="A909" s="261"/>
      <c r="C909" s="263"/>
      <c r="D909" s="263"/>
      <c r="E909"/>
      <c r="F909"/>
      <c r="G909"/>
      <c r="H909"/>
      <c r="I909"/>
      <c r="J909"/>
      <c r="K909"/>
      <c r="L909"/>
      <c r="M909"/>
      <c r="N909"/>
      <c r="O909"/>
    </row>
    <row r="910" spans="1:15">
      <c r="A910" s="261"/>
      <c r="C910" s="263"/>
      <c r="D910" s="263"/>
      <c r="E910"/>
      <c r="F910"/>
      <c r="G910"/>
      <c r="H910"/>
      <c r="I910"/>
      <c r="J910"/>
      <c r="K910"/>
      <c r="L910"/>
      <c r="M910"/>
      <c r="N910"/>
      <c r="O910"/>
    </row>
    <row r="911" spans="1:15">
      <c r="A911" s="261"/>
      <c r="C911" s="263"/>
      <c r="D911" s="263"/>
      <c r="E911"/>
      <c r="F911"/>
      <c r="G911"/>
      <c r="H911"/>
      <c r="I911"/>
      <c r="J911"/>
      <c r="K911"/>
      <c r="L911"/>
      <c r="M911"/>
      <c r="N911"/>
      <c r="O911"/>
    </row>
    <row r="912" spans="1:15">
      <c r="A912" s="261"/>
      <c r="C912" s="263"/>
      <c r="D912" s="263"/>
      <c r="E912"/>
      <c r="F912"/>
      <c r="G912"/>
      <c r="H912"/>
      <c r="I912"/>
      <c r="J912"/>
      <c r="K912"/>
      <c r="L912"/>
      <c r="M912"/>
      <c r="N912"/>
      <c r="O912"/>
    </row>
    <row r="913" spans="1:15">
      <c r="A913" s="261"/>
      <c r="C913" s="263"/>
      <c r="D913" s="263"/>
      <c r="E913"/>
      <c r="F913"/>
      <c r="G913"/>
      <c r="H913"/>
      <c r="I913"/>
      <c r="J913"/>
      <c r="K913"/>
      <c r="L913"/>
      <c r="M913"/>
      <c r="N913"/>
      <c r="O913"/>
    </row>
    <row r="914" spans="1:15">
      <c r="A914" s="261"/>
      <c r="C914" s="263"/>
      <c r="D914" s="263"/>
      <c r="E914"/>
      <c r="F914"/>
      <c r="G914"/>
      <c r="H914"/>
      <c r="I914"/>
      <c r="J914"/>
      <c r="K914"/>
      <c r="L914"/>
      <c r="M914"/>
      <c r="N914"/>
      <c r="O914"/>
    </row>
    <row r="915" spans="1:15">
      <c r="A915" s="261"/>
      <c r="C915" s="263"/>
      <c r="D915" s="263"/>
      <c r="E915"/>
      <c r="F915"/>
      <c r="G915"/>
      <c r="H915"/>
      <c r="I915"/>
      <c r="J915"/>
      <c r="K915"/>
      <c r="L915"/>
      <c r="M915"/>
      <c r="N915"/>
      <c r="O915"/>
    </row>
    <row r="916" spans="1:15">
      <c r="A916" s="261"/>
      <c r="C916" s="263"/>
      <c r="D916" s="263"/>
      <c r="E916"/>
      <c r="F916"/>
      <c r="G916"/>
      <c r="H916"/>
      <c r="I916"/>
      <c r="J916"/>
      <c r="K916"/>
      <c r="L916"/>
      <c r="M916"/>
      <c r="N916"/>
      <c r="O916"/>
    </row>
    <row r="917" spans="1:15">
      <c r="A917" s="261"/>
      <c r="C917" s="263"/>
      <c r="D917" s="263"/>
      <c r="E917"/>
      <c r="F917"/>
      <c r="G917"/>
      <c r="H917"/>
      <c r="I917"/>
      <c r="J917"/>
      <c r="K917"/>
      <c r="L917"/>
      <c r="M917"/>
      <c r="N917"/>
      <c r="O917"/>
    </row>
    <row r="918" spans="1:15">
      <c r="A918" s="261"/>
      <c r="C918" s="263"/>
      <c r="D918" s="263"/>
      <c r="E918"/>
      <c r="F918"/>
      <c r="G918"/>
      <c r="H918"/>
      <c r="I918"/>
      <c r="J918"/>
      <c r="K918"/>
      <c r="L918"/>
      <c r="M918"/>
      <c r="N918"/>
      <c r="O918"/>
    </row>
    <row r="919" spans="1:15">
      <c r="A919" s="261"/>
      <c r="C919" s="263"/>
      <c r="D919" s="263"/>
      <c r="E919"/>
      <c r="F919"/>
      <c r="G919"/>
      <c r="H919"/>
      <c r="I919"/>
      <c r="J919"/>
      <c r="K919"/>
      <c r="L919"/>
      <c r="M919"/>
      <c r="N919"/>
      <c r="O919"/>
    </row>
    <row r="920" spans="1:15">
      <c r="A920" s="261"/>
      <c r="C920" s="263"/>
      <c r="D920" s="263"/>
      <c r="E920"/>
      <c r="F920"/>
      <c r="G920"/>
      <c r="H920"/>
      <c r="I920"/>
      <c r="J920"/>
      <c r="K920"/>
      <c r="L920"/>
      <c r="M920"/>
      <c r="N920"/>
      <c r="O920"/>
    </row>
    <row r="921" spans="1:15">
      <c r="A921" s="261"/>
      <c r="C921" s="263"/>
      <c r="D921" s="263"/>
      <c r="E921"/>
      <c r="F921"/>
      <c r="G921"/>
      <c r="H921"/>
      <c r="I921"/>
      <c r="J921"/>
      <c r="K921"/>
      <c r="L921"/>
      <c r="M921"/>
      <c r="N921"/>
      <c r="O921"/>
    </row>
    <row r="922" spans="1:15">
      <c r="A922" s="261"/>
      <c r="C922" s="263"/>
      <c r="D922" s="263"/>
      <c r="E922"/>
      <c r="F922"/>
      <c r="G922"/>
      <c r="H922"/>
      <c r="I922"/>
      <c r="J922"/>
      <c r="K922"/>
      <c r="L922"/>
      <c r="M922"/>
      <c r="N922"/>
      <c r="O922"/>
    </row>
    <row r="923" spans="1:15">
      <c r="A923" s="261"/>
      <c r="C923" s="263"/>
      <c r="D923" s="263"/>
      <c r="E923"/>
      <c r="F923"/>
      <c r="G923"/>
      <c r="H923"/>
      <c r="I923"/>
      <c r="J923"/>
      <c r="K923"/>
      <c r="L923"/>
      <c r="M923"/>
      <c r="N923"/>
      <c r="O923"/>
    </row>
    <row r="924" spans="1:15">
      <c r="A924" s="261"/>
      <c r="C924" s="263"/>
      <c r="D924" s="263"/>
      <c r="E924"/>
      <c r="F924"/>
      <c r="G924"/>
      <c r="H924"/>
      <c r="I924"/>
      <c r="J924"/>
      <c r="K924"/>
      <c r="L924"/>
      <c r="M924"/>
      <c r="N924"/>
      <c r="O924"/>
    </row>
    <row r="925" spans="1:15">
      <c r="A925" s="261"/>
      <c r="C925" s="263"/>
      <c r="D925" s="263"/>
      <c r="E925"/>
      <c r="F925"/>
      <c r="G925"/>
      <c r="H925"/>
      <c r="I925"/>
      <c r="J925"/>
      <c r="K925"/>
      <c r="L925"/>
      <c r="M925"/>
      <c r="N925"/>
      <c r="O925"/>
    </row>
    <row r="926" spans="1:15">
      <c r="A926" s="261"/>
      <c r="C926" s="263"/>
      <c r="D926" s="263"/>
      <c r="E926"/>
      <c r="F926"/>
      <c r="G926"/>
      <c r="H926"/>
      <c r="I926"/>
      <c r="J926"/>
      <c r="K926"/>
      <c r="L926"/>
      <c r="M926"/>
      <c r="N926"/>
      <c r="O926"/>
    </row>
    <row r="927" spans="1:15">
      <c r="A927" s="261"/>
      <c r="C927" s="263"/>
      <c r="D927" s="263"/>
      <c r="E927"/>
      <c r="F927"/>
      <c r="G927"/>
      <c r="H927"/>
      <c r="I927"/>
      <c r="J927"/>
      <c r="K927"/>
      <c r="L927"/>
      <c r="M927"/>
      <c r="N927"/>
      <c r="O927"/>
    </row>
    <row r="928" spans="1:15">
      <c r="A928" s="261"/>
      <c r="C928" s="263"/>
      <c r="D928" s="263"/>
      <c r="E928"/>
      <c r="F928"/>
      <c r="G928"/>
      <c r="H928"/>
      <c r="I928"/>
      <c r="J928"/>
      <c r="K928"/>
      <c r="L928"/>
      <c r="M928"/>
      <c r="N928"/>
      <c r="O928"/>
    </row>
    <row r="929" spans="1:15">
      <c r="A929" s="261"/>
      <c r="C929" s="263"/>
      <c r="D929" s="263"/>
      <c r="E929"/>
      <c r="F929"/>
      <c r="G929"/>
      <c r="H929"/>
      <c r="I929"/>
      <c r="J929"/>
      <c r="K929"/>
      <c r="L929"/>
      <c r="M929"/>
      <c r="N929"/>
      <c r="O929"/>
    </row>
    <row r="930" spans="1:15">
      <c r="A930" s="261"/>
      <c r="C930" s="263"/>
      <c r="D930" s="263"/>
      <c r="E930"/>
      <c r="F930"/>
      <c r="G930"/>
      <c r="H930"/>
      <c r="I930"/>
      <c r="J930"/>
      <c r="K930"/>
      <c r="L930"/>
      <c r="M930"/>
      <c r="N930"/>
      <c r="O930"/>
    </row>
    <row r="931" spans="1:15">
      <c r="A931" s="261"/>
      <c r="C931" s="263"/>
      <c r="D931" s="263"/>
      <c r="E931"/>
      <c r="F931"/>
      <c r="G931"/>
      <c r="H931"/>
      <c r="I931"/>
      <c r="J931"/>
      <c r="K931"/>
      <c r="L931"/>
      <c r="M931"/>
      <c r="N931"/>
      <c r="O931"/>
    </row>
    <row r="932" spans="1:15">
      <c r="A932" s="261"/>
      <c r="C932" s="263"/>
      <c r="D932" s="263"/>
      <c r="E932"/>
      <c r="F932"/>
      <c r="G932"/>
      <c r="H932"/>
      <c r="I932"/>
      <c r="J932"/>
      <c r="K932"/>
      <c r="L932"/>
      <c r="M932"/>
      <c r="N932"/>
      <c r="O932"/>
    </row>
    <row r="933" spans="1:15">
      <c r="A933" s="261"/>
      <c r="C933" s="263"/>
      <c r="D933" s="263"/>
      <c r="E933"/>
      <c r="F933"/>
      <c r="G933"/>
      <c r="H933"/>
      <c r="I933"/>
      <c r="J933"/>
      <c r="K933"/>
      <c r="L933"/>
      <c r="M933"/>
      <c r="N933"/>
      <c r="O933"/>
    </row>
    <row r="934" spans="1:15">
      <c r="A934" s="261"/>
      <c r="C934" s="263"/>
      <c r="D934" s="263"/>
      <c r="E934"/>
      <c r="F934"/>
      <c r="G934"/>
      <c r="H934"/>
      <c r="I934"/>
      <c r="J934"/>
      <c r="K934"/>
      <c r="L934"/>
      <c r="M934"/>
      <c r="N934"/>
      <c r="O934"/>
    </row>
    <row r="935" spans="1:15">
      <c r="A935" s="261"/>
      <c r="C935" s="263"/>
      <c r="D935" s="263"/>
      <c r="E935"/>
      <c r="F935"/>
      <c r="G935"/>
      <c r="H935"/>
      <c r="I935"/>
      <c r="J935"/>
      <c r="K935"/>
      <c r="L935"/>
      <c r="M935"/>
      <c r="N935"/>
      <c r="O935"/>
    </row>
    <row r="936" spans="1:15">
      <c r="A936" s="261"/>
      <c r="C936" s="263"/>
      <c r="D936" s="263"/>
      <c r="E936"/>
      <c r="F936"/>
      <c r="G936"/>
      <c r="H936"/>
      <c r="I936"/>
      <c r="J936"/>
      <c r="K936"/>
      <c r="L936"/>
      <c r="M936"/>
      <c r="N936"/>
      <c r="O936"/>
    </row>
    <row r="937" spans="1:15">
      <c r="A937" s="261"/>
      <c r="C937" s="263"/>
      <c r="D937" s="263"/>
      <c r="E937"/>
      <c r="F937"/>
      <c r="G937"/>
      <c r="H937"/>
      <c r="I937"/>
      <c r="J937"/>
      <c r="K937"/>
      <c r="L937"/>
      <c r="M937"/>
      <c r="N937"/>
      <c r="O937"/>
    </row>
    <row r="938" spans="1:15">
      <c r="A938" s="261"/>
      <c r="C938" s="263"/>
      <c r="D938" s="263"/>
      <c r="E938"/>
      <c r="F938"/>
      <c r="G938"/>
      <c r="H938"/>
      <c r="I938"/>
      <c r="J938"/>
      <c r="K938"/>
      <c r="L938"/>
      <c r="M938"/>
      <c r="N938"/>
      <c r="O938"/>
    </row>
    <row r="939" spans="1:15">
      <c r="A939" s="261"/>
      <c r="C939" s="263"/>
      <c r="D939" s="263"/>
      <c r="E939"/>
      <c r="F939"/>
      <c r="G939"/>
      <c r="H939"/>
      <c r="I939"/>
      <c r="J939"/>
      <c r="K939"/>
      <c r="L939"/>
      <c r="M939"/>
      <c r="N939"/>
      <c r="O939"/>
    </row>
    <row r="940" spans="1:15">
      <c r="A940" s="261"/>
      <c r="C940" s="263"/>
      <c r="D940" s="263"/>
      <c r="E940"/>
      <c r="F940"/>
      <c r="G940"/>
      <c r="H940"/>
      <c r="I940"/>
      <c r="J940"/>
      <c r="K940"/>
      <c r="L940"/>
      <c r="M940"/>
      <c r="N940"/>
      <c r="O940"/>
    </row>
    <row r="941" spans="1:15">
      <c r="A941" s="261"/>
      <c r="C941" s="263"/>
      <c r="D941" s="263"/>
      <c r="E941"/>
      <c r="F941"/>
      <c r="G941"/>
      <c r="H941"/>
      <c r="I941"/>
      <c r="J941"/>
      <c r="K941"/>
      <c r="L941"/>
      <c r="M941"/>
      <c r="N941"/>
      <c r="O941"/>
    </row>
    <row r="942" spans="1:15">
      <c r="A942" s="261"/>
      <c r="C942" s="263"/>
      <c r="D942" s="263"/>
      <c r="E942"/>
      <c r="F942"/>
      <c r="G942"/>
      <c r="H942"/>
      <c r="I942"/>
      <c r="J942"/>
      <c r="K942"/>
      <c r="L942"/>
      <c r="M942"/>
      <c r="N942"/>
      <c r="O942"/>
    </row>
    <row r="943" spans="1:15">
      <c r="A943" s="261"/>
      <c r="C943" s="263"/>
      <c r="D943" s="263"/>
      <c r="E943"/>
      <c r="F943"/>
      <c r="G943"/>
      <c r="H943"/>
      <c r="I943"/>
      <c r="J943"/>
      <c r="K943"/>
      <c r="L943"/>
      <c r="M943"/>
      <c r="N943"/>
      <c r="O943"/>
    </row>
    <row r="944" spans="1:15">
      <c r="A944" s="261"/>
      <c r="C944" s="263"/>
      <c r="D944" s="263"/>
      <c r="E944"/>
      <c r="F944"/>
      <c r="G944"/>
      <c r="H944"/>
      <c r="I944"/>
      <c r="J944"/>
      <c r="K944"/>
      <c r="L944"/>
      <c r="M944"/>
      <c r="N944"/>
      <c r="O944"/>
    </row>
    <row r="945" spans="1:15">
      <c r="A945" s="261"/>
      <c r="C945" s="263"/>
      <c r="D945" s="263"/>
      <c r="E945"/>
      <c r="F945"/>
      <c r="G945"/>
      <c r="H945"/>
      <c r="I945"/>
      <c r="J945"/>
      <c r="K945"/>
      <c r="L945"/>
      <c r="M945"/>
      <c r="N945"/>
      <c r="O945"/>
    </row>
    <row r="946" spans="1:15">
      <c r="A946" s="261"/>
      <c r="C946" s="263"/>
      <c r="D946" s="263"/>
      <c r="E946"/>
      <c r="F946"/>
      <c r="G946"/>
      <c r="H946"/>
      <c r="I946"/>
      <c r="J946"/>
      <c r="K946"/>
      <c r="L946"/>
      <c r="M946"/>
      <c r="N946"/>
      <c r="O946"/>
    </row>
    <row r="947" spans="1:15">
      <c r="A947" s="261"/>
      <c r="C947" s="263"/>
      <c r="D947" s="263"/>
      <c r="E947"/>
      <c r="F947"/>
      <c r="G947"/>
      <c r="H947"/>
      <c r="I947"/>
      <c r="J947"/>
      <c r="K947"/>
      <c r="L947"/>
      <c r="M947"/>
      <c r="N947"/>
      <c r="O947"/>
    </row>
    <row r="948" spans="1:15">
      <c r="A948" s="261"/>
      <c r="C948" s="263"/>
      <c r="D948" s="263"/>
      <c r="E948"/>
      <c r="F948"/>
      <c r="G948"/>
      <c r="H948"/>
      <c r="I948"/>
      <c r="J948"/>
      <c r="K948"/>
      <c r="L948"/>
      <c r="M948"/>
      <c r="N948"/>
      <c r="O948"/>
    </row>
    <row r="949" spans="1:15">
      <c r="A949" s="261"/>
      <c r="C949" s="263"/>
      <c r="D949" s="263"/>
      <c r="E949"/>
      <c r="F949"/>
      <c r="G949"/>
      <c r="H949"/>
      <c r="I949"/>
      <c r="J949"/>
      <c r="K949"/>
      <c r="L949"/>
      <c r="M949"/>
      <c r="N949"/>
      <c r="O949"/>
    </row>
    <row r="950" spans="1:15">
      <c r="A950" s="261"/>
      <c r="C950" s="263"/>
      <c r="D950" s="263"/>
      <c r="E950"/>
      <c r="F950"/>
      <c r="G950"/>
      <c r="H950"/>
      <c r="I950"/>
      <c r="J950"/>
      <c r="K950"/>
      <c r="L950"/>
      <c r="M950"/>
      <c r="N950"/>
      <c r="O950"/>
    </row>
    <row r="951" spans="1:15">
      <c r="A951" s="261"/>
      <c r="C951" s="263"/>
      <c r="D951" s="263"/>
      <c r="E951"/>
      <c r="F951"/>
      <c r="G951"/>
      <c r="H951"/>
      <c r="I951"/>
      <c r="J951"/>
      <c r="K951"/>
      <c r="L951"/>
      <c r="M951"/>
      <c r="N951"/>
      <c r="O951"/>
    </row>
    <row r="952" spans="1:15">
      <c r="A952" s="261"/>
      <c r="C952" s="263"/>
      <c r="D952" s="263"/>
      <c r="E952"/>
      <c r="F952"/>
      <c r="G952"/>
      <c r="H952"/>
      <c r="I952"/>
      <c r="J952"/>
      <c r="K952"/>
      <c r="L952"/>
      <c r="M952"/>
      <c r="N952"/>
      <c r="O952"/>
    </row>
    <row r="953" spans="1:15">
      <c r="A953" s="261"/>
      <c r="C953" s="263"/>
      <c r="D953" s="263"/>
      <c r="E953"/>
      <c r="F953"/>
      <c r="G953"/>
      <c r="H953"/>
      <c r="I953"/>
      <c r="J953"/>
      <c r="K953"/>
      <c r="L953"/>
      <c r="M953"/>
      <c r="N953"/>
      <c r="O953"/>
    </row>
    <row r="954" spans="1:15">
      <c r="A954" s="261"/>
      <c r="C954" s="263"/>
      <c r="D954" s="263"/>
      <c r="E954"/>
      <c r="F954"/>
      <c r="G954"/>
      <c r="H954"/>
      <c r="I954"/>
      <c r="J954"/>
      <c r="K954"/>
      <c r="L954"/>
      <c r="M954"/>
      <c r="N954"/>
      <c r="O954"/>
    </row>
    <row r="955" spans="1:15">
      <c r="A955" s="261"/>
      <c r="C955" s="263"/>
      <c r="D955" s="263"/>
      <c r="E955"/>
      <c r="F955"/>
      <c r="G955"/>
      <c r="H955"/>
      <c r="I955"/>
      <c r="J955"/>
      <c r="K955"/>
      <c r="L955"/>
      <c r="M955"/>
      <c r="N955"/>
      <c r="O955"/>
    </row>
    <row r="956" spans="1:15">
      <c r="A956" s="261"/>
      <c r="C956" s="263"/>
      <c r="D956" s="263"/>
      <c r="E956"/>
      <c r="F956"/>
      <c r="G956"/>
      <c r="H956"/>
      <c r="I956"/>
      <c r="J956"/>
      <c r="K956"/>
      <c r="L956"/>
      <c r="M956"/>
      <c r="N956"/>
      <c r="O956"/>
    </row>
    <row r="957" spans="1:15">
      <c r="A957" s="261"/>
      <c r="C957" s="263"/>
      <c r="D957" s="263"/>
      <c r="E957"/>
      <c r="F957"/>
      <c r="G957"/>
      <c r="H957"/>
      <c r="I957"/>
      <c r="J957"/>
      <c r="K957"/>
      <c r="L957"/>
      <c r="M957"/>
      <c r="N957"/>
      <c r="O957"/>
    </row>
    <row r="958" spans="1:15">
      <c r="A958" s="261"/>
      <c r="C958" s="263"/>
      <c r="D958" s="263"/>
      <c r="E958"/>
      <c r="F958"/>
      <c r="G958"/>
      <c r="H958"/>
      <c r="I958"/>
      <c r="J958"/>
      <c r="K958"/>
      <c r="L958"/>
      <c r="M958"/>
      <c r="N958"/>
      <c r="O958"/>
    </row>
    <row r="959" spans="1:15">
      <c r="A959" s="261"/>
      <c r="C959" s="263"/>
      <c r="D959" s="263"/>
      <c r="E959"/>
      <c r="F959"/>
      <c r="G959"/>
      <c r="H959"/>
      <c r="I959"/>
      <c r="J959"/>
      <c r="K959"/>
      <c r="L959"/>
      <c r="M959"/>
      <c r="N959"/>
      <c r="O959"/>
    </row>
    <row r="960" spans="1:15">
      <c r="A960" s="261"/>
      <c r="C960" s="263"/>
      <c r="D960" s="263"/>
      <c r="E960"/>
      <c r="F960"/>
      <c r="G960"/>
      <c r="H960"/>
      <c r="I960"/>
      <c r="J960"/>
      <c r="K960"/>
      <c r="L960"/>
      <c r="M960"/>
      <c r="N960"/>
      <c r="O960"/>
    </row>
    <row r="961" spans="1:15">
      <c r="A961" s="261"/>
      <c r="C961" s="263"/>
      <c r="D961" s="263"/>
      <c r="E961"/>
      <c r="F961"/>
      <c r="G961"/>
      <c r="H961"/>
      <c r="I961"/>
      <c r="J961"/>
      <c r="K961"/>
      <c r="L961"/>
      <c r="M961"/>
      <c r="N961"/>
      <c r="O961"/>
    </row>
    <row r="962" spans="1:15">
      <c r="A962" s="261"/>
      <c r="C962" s="263"/>
      <c r="D962" s="263"/>
      <c r="E962"/>
      <c r="F962"/>
      <c r="G962"/>
      <c r="H962"/>
      <c r="I962"/>
      <c r="J962"/>
      <c r="K962"/>
      <c r="L962"/>
      <c r="M962"/>
      <c r="N962"/>
      <c r="O962"/>
    </row>
    <row r="963" spans="1:15">
      <c r="A963" s="261"/>
      <c r="C963" s="263"/>
      <c r="D963" s="263"/>
      <c r="E963"/>
      <c r="F963"/>
      <c r="G963"/>
      <c r="H963"/>
      <c r="I963"/>
      <c r="J963"/>
      <c r="K963"/>
      <c r="L963"/>
      <c r="M963"/>
      <c r="N963"/>
      <c r="O963"/>
    </row>
    <row r="964" spans="1:15">
      <c r="A964" s="261"/>
      <c r="C964" s="263"/>
      <c r="D964" s="263"/>
      <c r="E964"/>
      <c r="F964"/>
      <c r="G964"/>
      <c r="H964"/>
      <c r="I964"/>
      <c r="J964"/>
      <c r="K964"/>
      <c r="L964"/>
      <c r="M964"/>
      <c r="N964"/>
      <c r="O964"/>
    </row>
    <row r="965" spans="1:15">
      <c r="A965" s="261"/>
      <c r="C965" s="263"/>
      <c r="D965" s="263"/>
      <c r="E965"/>
      <c r="F965"/>
      <c r="G965"/>
      <c r="H965"/>
      <c r="I965"/>
      <c r="J965"/>
      <c r="K965"/>
      <c r="L965"/>
      <c r="M965"/>
      <c r="N965"/>
      <c r="O965"/>
    </row>
    <row r="966" spans="1:15">
      <c r="A966" s="261"/>
      <c r="C966" s="263"/>
      <c r="D966" s="263"/>
      <c r="E966"/>
      <c r="F966"/>
      <c r="G966"/>
      <c r="H966"/>
      <c r="I966"/>
      <c r="J966"/>
      <c r="K966"/>
      <c r="L966"/>
      <c r="M966"/>
      <c r="N966"/>
      <c r="O966"/>
    </row>
    <row r="967" spans="1:15">
      <c r="A967" s="261"/>
      <c r="C967" s="263"/>
      <c r="D967" s="263"/>
      <c r="E967"/>
      <c r="F967"/>
      <c r="G967"/>
      <c r="H967"/>
      <c r="I967"/>
      <c r="J967"/>
      <c r="K967"/>
      <c r="L967"/>
      <c r="M967"/>
      <c r="N967"/>
      <c r="O967"/>
    </row>
    <row r="968" spans="1:15">
      <c r="A968" s="261"/>
      <c r="C968" s="263"/>
      <c r="D968" s="263"/>
      <c r="E968"/>
      <c r="F968"/>
      <c r="G968"/>
      <c r="H968"/>
      <c r="I968"/>
      <c r="J968"/>
      <c r="K968"/>
      <c r="L968"/>
      <c r="M968"/>
      <c r="N968"/>
      <c r="O968"/>
    </row>
    <row r="969" spans="1:15">
      <c r="A969" s="261"/>
      <c r="C969" s="263"/>
      <c r="D969" s="263"/>
      <c r="E969"/>
      <c r="F969"/>
      <c r="G969"/>
      <c r="H969"/>
      <c r="I969"/>
      <c r="J969"/>
      <c r="K969"/>
      <c r="L969"/>
      <c r="M969"/>
      <c r="N969"/>
      <c r="O969"/>
    </row>
    <row r="970" spans="1:15">
      <c r="A970" s="261"/>
      <c r="C970" s="263"/>
      <c r="D970" s="263"/>
      <c r="E970"/>
      <c r="F970"/>
      <c r="G970"/>
      <c r="H970"/>
      <c r="I970"/>
      <c r="J970"/>
      <c r="K970"/>
      <c r="L970"/>
      <c r="M970"/>
      <c r="N970"/>
      <c r="O970"/>
    </row>
    <row r="971" spans="1:15">
      <c r="A971" s="261"/>
      <c r="C971" s="263"/>
      <c r="D971" s="263"/>
      <c r="E971"/>
      <c r="F971"/>
      <c r="G971"/>
      <c r="H971"/>
      <c r="I971"/>
      <c r="J971"/>
      <c r="K971"/>
      <c r="L971"/>
      <c r="M971"/>
      <c r="N971"/>
      <c r="O971"/>
    </row>
    <row r="972" spans="1:15">
      <c r="A972" s="261"/>
      <c r="C972" s="263"/>
      <c r="D972" s="263"/>
      <c r="E972"/>
      <c r="F972"/>
      <c r="G972"/>
      <c r="H972"/>
      <c r="I972"/>
      <c r="J972"/>
      <c r="K972"/>
      <c r="L972"/>
      <c r="M972"/>
      <c r="N972"/>
      <c r="O972"/>
    </row>
    <row r="973" spans="1:15">
      <c r="A973" s="261"/>
      <c r="C973" s="263"/>
      <c r="D973" s="263"/>
      <c r="E973"/>
      <c r="F973"/>
      <c r="G973"/>
      <c r="H973"/>
      <c r="I973"/>
      <c r="J973"/>
      <c r="K973"/>
      <c r="L973"/>
      <c r="M973"/>
      <c r="N973"/>
      <c r="O973"/>
    </row>
    <row r="974" spans="1:15">
      <c r="A974" s="261"/>
      <c r="C974" s="263"/>
      <c r="D974" s="263"/>
      <c r="E974"/>
      <c r="F974"/>
      <c r="G974"/>
      <c r="H974"/>
      <c r="I974"/>
      <c r="J974"/>
      <c r="K974"/>
      <c r="L974"/>
      <c r="M974"/>
      <c r="N974"/>
      <c r="O974"/>
    </row>
    <row r="975" spans="1:15">
      <c r="A975" s="261"/>
      <c r="C975" s="263"/>
      <c r="D975" s="263"/>
      <c r="E975"/>
      <c r="F975"/>
      <c r="G975"/>
      <c r="H975"/>
      <c r="I975"/>
      <c r="J975"/>
      <c r="K975"/>
      <c r="L975"/>
      <c r="M975"/>
      <c r="N975"/>
      <c r="O975"/>
    </row>
    <row r="976" spans="1:15">
      <c r="A976" s="261"/>
      <c r="C976" s="263"/>
      <c r="D976" s="263"/>
      <c r="E976"/>
      <c r="F976"/>
      <c r="G976"/>
      <c r="H976"/>
      <c r="I976"/>
      <c r="J976"/>
      <c r="K976"/>
      <c r="L976"/>
      <c r="M976"/>
      <c r="N976"/>
      <c r="O976"/>
    </row>
    <row r="977" spans="1:15">
      <c r="A977" s="261"/>
      <c r="C977" s="263"/>
      <c r="D977" s="263"/>
      <c r="E977"/>
      <c r="F977"/>
      <c r="G977"/>
      <c r="H977"/>
      <c r="I977"/>
      <c r="J977"/>
      <c r="K977"/>
      <c r="L977"/>
      <c r="M977"/>
      <c r="N977"/>
      <c r="O977"/>
    </row>
    <row r="978" spans="1:15">
      <c r="A978" s="261"/>
      <c r="C978" s="263"/>
      <c r="D978" s="263"/>
      <c r="E978"/>
      <c r="F978"/>
      <c r="G978"/>
      <c r="H978"/>
      <c r="I978"/>
      <c r="J978"/>
      <c r="K978"/>
      <c r="L978"/>
      <c r="M978"/>
      <c r="N978"/>
      <c r="O978"/>
    </row>
    <row r="979" spans="1:15">
      <c r="A979" s="261"/>
      <c r="C979" s="263"/>
      <c r="D979" s="263"/>
      <c r="E979"/>
      <c r="F979"/>
      <c r="G979"/>
      <c r="H979"/>
      <c r="I979"/>
      <c r="J979"/>
      <c r="K979"/>
      <c r="L979"/>
      <c r="M979"/>
      <c r="N979"/>
      <c r="O979"/>
    </row>
    <row r="980" spans="1:15">
      <c r="A980" s="261"/>
      <c r="C980" s="263"/>
      <c r="D980" s="263"/>
      <c r="E980"/>
      <c r="F980"/>
      <c r="G980"/>
      <c r="H980"/>
      <c r="I980"/>
      <c r="J980"/>
      <c r="K980"/>
      <c r="L980"/>
      <c r="M980"/>
      <c r="N980"/>
      <c r="O980"/>
    </row>
    <row r="981" spans="1:15">
      <c r="A981" s="261"/>
      <c r="C981" s="263"/>
      <c r="D981" s="263"/>
      <c r="E981"/>
      <c r="F981"/>
      <c r="G981"/>
      <c r="H981"/>
      <c r="I981"/>
      <c r="J981"/>
      <c r="K981"/>
      <c r="L981"/>
      <c r="M981"/>
      <c r="N981"/>
      <c r="O981"/>
    </row>
    <row r="982" spans="1:15">
      <c r="A982" s="261"/>
      <c r="C982" s="263"/>
      <c r="D982" s="263"/>
      <c r="E982"/>
      <c r="F982"/>
      <c r="G982"/>
      <c r="H982"/>
      <c r="I982"/>
      <c r="J982"/>
      <c r="K982"/>
      <c r="L982"/>
      <c r="M982"/>
      <c r="N982"/>
      <c r="O982"/>
    </row>
    <row r="983" spans="1:15">
      <c r="A983" s="261"/>
      <c r="C983" s="263"/>
      <c r="D983" s="263"/>
      <c r="E983"/>
      <c r="F983"/>
      <c r="G983"/>
      <c r="H983"/>
      <c r="I983"/>
      <c r="J983"/>
      <c r="K983"/>
      <c r="L983"/>
      <c r="M983"/>
      <c r="N983"/>
      <c r="O983"/>
    </row>
    <row r="984" spans="1:15">
      <c r="A984" s="261"/>
      <c r="C984" s="263"/>
      <c r="D984" s="263"/>
      <c r="E984"/>
      <c r="F984"/>
      <c r="G984"/>
      <c r="H984"/>
      <c r="I984"/>
      <c r="J984"/>
      <c r="K984"/>
      <c r="L984"/>
      <c r="M984"/>
      <c r="N984"/>
      <c r="O984"/>
    </row>
    <row r="985" spans="1:15">
      <c r="A985" s="261"/>
      <c r="C985" s="263"/>
      <c r="D985" s="263"/>
      <c r="E985"/>
      <c r="F985"/>
      <c r="G985"/>
      <c r="H985"/>
      <c r="I985"/>
      <c r="J985"/>
      <c r="K985"/>
      <c r="L985"/>
      <c r="M985"/>
      <c r="N985"/>
      <c r="O985"/>
    </row>
    <row r="986" spans="1:15">
      <c r="A986" s="261"/>
      <c r="C986" s="263"/>
      <c r="D986" s="263"/>
      <c r="E986"/>
      <c r="F986"/>
      <c r="G986"/>
      <c r="H986"/>
      <c r="I986"/>
      <c r="J986"/>
      <c r="K986"/>
      <c r="L986"/>
      <c r="M986"/>
      <c r="N986"/>
      <c r="O986"/>
    </row>
    <row r="987" spans="1:15">
      <c r="A987" s="261"/>
      <c r="C987" s="263"/>
      <c r="D987" s="263"/>
      <c r="E987"/>
      <c r="F987"/>
      <c r="G987"/>
      <c r="H987"/>
      <c r="I987"/>
      <c r="J987"/>
      <c r="K987"/>
      <c r="L987"/>
      <c r="M987"/>
      <c r="N987"/>
      <c r="O987"/>
    </row>
    <row r="988" spans="1:15">
      <c r="A988" s="261"/>
      <c r="C988" s="263"/>
      <c r="D988" s="263"/>
      <c r="E988"/>
      <c r="F988"/>
      <c r="G988"/>
      <c r="H988"/>
      <c r="I988"/>
      <c r="J988"/>
      <c r="K988"/>
      <c r="L988"/>
      <c r="M988"/>
      <c r="N988"/>
      <c r="O988"/>
    </row>
    <row r="989" spans="1:15">
      <c r="A989" s="261"/>
      <c r="C989" s="263"/>
      <c r="D989" s="263"/>
      <c r="E989"/>
      <c r="F989"/>
      <c r="G989"/>
      <c r="H989"/>
      <c r="I989"/>
      <c r="J989"/>
      <c r="K989"/>
      <c r="L989"/>
      <c r="M989"/>
      <c r="N989"/>
      <c r="O989"/>
    </row>
    <row r="990" spans="1:15">
      <c r="A990" s="261"/>
      <c r="C990" s="263"/>
      <c r="D990" s="263"/>
      <c r="E990"/>
      <c r="F990"/>
      <c r="G990"/>
      <c r="H990"/>
      <c r="I990"/>
      <c r="J990"/>
      <c r="K990"/>
      <c r="L990"/>
      <c r="M990"/>
      <c r="N990"/>
      <c r="O990"/>
    </row>
    <row r="991" spans="1:15">
      <c r="A991" s="261"/>
      <c r="C991" s="263"/>
      <c r="D991" s="263"/>
      <c r="E991"/>
      <c r="F991"/>
      <c r="G991"/>
      <c r="H991"/>
      <c r="I991"/>
      <c r="J991"/>
      <c r="K991"/>
      <c r="L991"/>
      <c r="M991"/>
      <c r="N991"/>
      <c r="O991"/>
    </row>
    <row r="992" spans="1:15">
      <c r="A992" s="261"/>
      <c r="C992" s="263"/>
      <c r="D992" s="263"/>
      <c r="E992"/>
      <c r="F992"/>
      <c r="G992"/>
      <c r="H992"/>
      <c r="I992"/>
      <c r="J992"/>
      <c r="K992"/>
      <c r="L992"/>
      <c r="M992"/>
      <c r="N992"/>
      <c r="O992"/>
    </row>
    <row r="993" spans="1:15">
      <c r="A993" s="261"/>
      <c r="C993" s="263"/>
      <c r="D993" s="263"/>
      <c r="E993"/>
      <c r="F993"/>
      <c r="G993"/>
      <c r="H993"/>
      <c r="I993"/>
      <c r="J993"/>
      <c r="K993"/>
      <c r="L993"/>
      <c r="M993"/>
      <c r="N993"/>
      <c r="O993"/>
    </row>
    <row r="994" spans="1:15">
      <c r="A994" s="261"/>
      <c r="C994" s="263"/>
      <c r="D994" s="263"/>
      <c r="E994"/>
      <c r="F994"/>
      <c r="G994"/>
      <c r="H994"/>
      <c r="I994"/>
      <c r="J994"/>
      <c r="K994"/>
      <c r="L994"/>
      <c r="M994"/>
      <c r="N994"/>
      <c r="O994"/>
    </row>
    <row r="995" spans="1:15">
      <c r="A995" s="261"/>
      <c r="C995" s="263"/>
      <c r="D995" s="263"/>
      <c r="E995"/>
      <c r="F995"/>
      <c r="G995"/>
      <c r="H995"/>
      <c r="I995"/>
      <c r="J995"/>
      <c r="K995"/>
      <c r="L995"/>
      <c r="M995"/>
      <c r="N995"/>
      <c r="O995"/>
    </row>
    <row r="996" spans="1:15">
      <c r="A996" s="261"/>
      <c r="C996" s="263"/>
      <c r="D996" s="263"/>
      <c r="E996"/>
      <c r="F996"/>
      <c r="G996"/>
      <c r="H996"/>
      <c r="I996"/>
      <c r="J996"/>
      <c r="K996"/>
      <c r="L996"/>
      <c r="M996"/>
      <c r="N996"/>
      <c r="O996"/>
    </row>
    <row r="997" spans="1:15">
      <c r="A997" s="261"/>
      <c r="C997" s="263"/>
      <c r="D997" s="263"/>
      <c r="E997"/>
      <c r="F997"/>
      <c r="G997"/>
      <c r="H997"/>
      <c r="I997"/>
      <c r="J997"/>
      <c r="K997"/>
      <c r="L997"/>
      <c r="M997"/>
      <c r="N997"/>
      <c r="O997"/>
    </row>
    <row r="998" spans="1:15">
      <c r="A998" s="261"/>
      <c r="C998" s="263"/>
      <c r="D998" s="263"/>
      <c r="E998"/>
      <c r="F998"/>
      <c r="G998"/>
      <c r="H998"/>
      <c r="I998"/>
      <c r="J998"/>
      <c r="K998"/>
      <c r="L998"/>
      <c r="M998"/>
      <c r="N998"/>
      <c r="O998"/>
    </row>
    <row r="999" spans="1:15">
      <c r="A999" s="261"/>
      <c r="C999" s="263"/>
      <c r="D999" s="263"/>
      <c r="E999"/>
      <c r="F999"/>
      <c r="G999"/>
      <c r="H999"/>
      <c r="I999"/>
      <c r="J999"/>
      <c r="K999"/>
      <c r="L999"/>
      <c r="M999"/>
      <c r="N999"/>
      <c r="O999"/>
    </row>
    <row r="1000" spans="1:15">
      <c r="A1000" s="261"/>
      <c r="C1000" s="263"/>
      <c r="D1000" s="263"/>
      <c r="E1000"/>
      <c r="F1000"/>
      <c r="G1000"/>
      <c r="H1000"/>
      <c r="I1000"/>
      <c r="J1000"/>
      <c r="K1000"/>
      <c r="L1000"/>
      <c r="M1000"/>
      <c r="N1000"/>
      <c r="O1000"/>
    </row>
    <row r="1001" spans="1:15">
      <c r="A1001" s="261"/>
      <c r="C1001" s="263"/>
      <c r="D1001" s="263"/>
      <c r="E1001"/>
      <c r="F1001"/>
      <c r="G1001"/>
      <c r="H1001"/>
      <c r="I1001"/>
      <c r="J1001"/>
      <c r="K1001"/>
      <c r="L1001"/>
      <c r="M1001"/>
      <c r="N1001"/>
      <c r="O1001"/>
    </row>
    <row r="1002" spans="1:15">
      <c r="A1002" s="261"/>
      <c r="C1002" s="263"/>
      <c r="D1002" s="263"/>
      <c r="E1002"/>
      <c r="F1002"/>
      <c r="G1002"/>
      <c r="H1002"/>
      <c r="I1002"/>
      <c r="J1002"/>
      <c r="K1002"/>
      <c r="L1002"/>
      <c r="M1002"/>
      <c r="N1002"/>
      <c r="O1002"/>
    </row>
    <row r="1003" spans="1:15">
      <c r="A1003" s="261"/>
      <c r="C1003" s="263"/>
      <c r="D1003" s="263"/>
      <c r="E1003"/>
      <c r="F1003"/>
      <c r="G1003"/>
      <c r="H1003"/>
      <c r="I1003"/>
      <c r="J1003"/>
      <c r="K1003"/>
      <c r="L1003"/>
      <c r="M1003"/>
      <c r="N1003"/>
      <c r="O1003"/>
    </row>
    <row r="1004" spans="1:15">
      <c r="A1004" s="261"/>
      <c r="C1004" s="263"/>
      <c r="D1004" s="263"/>
      <c r="E1004"/>
      <c r="F1004"/>
      <c r="G1004"/>
      <c r="H1004"/>
      <c r="I1004"/>
      <c r="J1004"/>
      <c r="K1004"/>
      <c r="L1004"/>
      <c r="M1004"/>
      <c r="N1004"/>
      <c r="O1004"/>
    </row>
    <row r="1005" spans="1:15">
      <c r="A1005" s="261"/>
      <c r="C1005" s="263"/>
      <c r="D1005" s="263"/>
      <c r="E1005"/>
      <c r="F1005"/>
      <c r="G1005"/>
      <c r="H1005"/>
      <c r="I1005"/>
      <c r="J1005"/>
      <c r="K1005"/>
      <c r="L1005"/>
      <c r="M1005"/>
      <c r="N1005"/>
      <c r="O1005"/>
    </row>
    <row r="1006" spans="1:15">
      <c r="A1006" s="261"/>
      <c r="C1006" s="263"/>
      <c r="D1006" s="263"/>
      <c r="E1006"/>
      <c r="F1006"/>
      <c r="G1006"/>
      <c r="H1006"/>
      <c r="I1006"/>
      <c r="J1006"/>
      <c r="K1006"/>
      <c r="L1006"/>
      <c r="M1006"/>
      <c r="N1006"/>
      <c r="O1006"/>
    </row>
    <row r="1007" spans="1:15">
      <c r="A1007" s="261"/>
      <c r="C1007" s="263"/>
      <c r="D1007" s="263"/>
      <c r="E1007"/>
      <c r="F1007"/>
      <c r="G1007"/>
      <c r="H1007"/>
      <c r="I1007"/>
      <c r="J1007"/>
      <c r="K1007"/>
      <c r="L1007"/>
      <c r="M1007"/>
      <c r="N1007"/>
      <c r="O1007"/>
    </row>
    <row r="1008" spans="1:15">
      <c r="A1008" s="261"/>
      <c r="C1008" s="263"/>
      <c r="D1008" s="263"/>
      <c r="E1008"/>
      <c r="F1008"/>
      <c r="G1008"/>
      <c r="H1008"/>
      <c r="I1008"/>
      <c r="J1008"/>
      <c r="K1008"/>
      <c r="L1008"/>
      <c r="M1008"/>
      <c r="N1008"/>
      <c r="O1008"/>
    </row>
    <row r="1009" spans="1:15">
      <c r="A1009" s="261"/>
      <c r="C1009" s="263"/>
      <c r="D1009" s="263"/>
      <c r="E1009"/>
      <c r="F1009"/>
      <c r="G1009"/>
      <c r="H1009"/>
      <c r="I1009"/>
      <c r="J1009"/>
      <c r="K1009"/>
      <c r="L1009"/>
      <c r="M1009"/>
      <c r="N1009"/>
      <c r="O1009"/>
    </row>
    <row r="1010" spans="1:15">
      <c r="A1010" s="261"/>
      <c r="C1010" s="263"/>
      <c r="D1010" s="263"/>
      <c r="E1010"/>
      <c r="F1010"/>
      <c r="G1010"/>
      <c r="H1010"/>
      <c r="I1010"/>
      <c r="J1010"/>
      <c r="K1010"/>
      <c r="L1010"/>
      <c r="M1010"/>
      <c r="N1010"/>
      <c r="O1010"/>
    </row>
    <row r="1011" spans="1:15">
      <c r="A1011" s="261"/>
      <c r="C1011" s="263"/>
      <c r="D1011" s="263"/>
      <c r="E1011"/>
      <c r="F1011"/>
      <c r="G1011"/>
      <c r="H1011"/>
      <c r="I1011"/>
      <c r="J1011"/>
      <c r="K1011"/>
      <c r="L1011"/>
      <c r="M1011"/>
      <c r="N1011"/>
      <c r="O1011"/>
    </row>
    <row r="1012" spans="1:15">
      <c r="A1012" s="261"/>
      <c r="C1012" s="263"/>
      <c r="D1012" s="263"/>
      <c r="E1012"/>
      <c r="F1012"/>
      <c r="G1012"/>
      <c r="H1012"/>
      <c r="I1012"/>
      <c r="J1012"/>
      <c r="K1012"/>
      <c r="L1012"/>
      <c r="M1012"/>
      <c r="N1012"/>
      <c r="O1012"/>
    </row>
    <row r="1013" spans="1:15">
      <c r="A1013" s="261"/>
      <c r="C1013" s="263"/>
      <c r="D1013" s="263"/>
      <c r="E1013"/>
      <c r="F1013"/>
      <c r="G1013"/>
      <c r="H1013"/>
      <c r="I1013"/>
      <c r="J1013"/>
      <c r="K1013"/>
      <c r="L1013"/>
      <c r="M1013"/>
      <c r="N1013"/>
      <c r="O1013"/>
    </row>
    <row r="1014" spans="1:15">
      <c r="A1014" s="261"/>
      <c r="C1014" s="263"/>
      <c r="D1014" s="263"/>
      <c r="E1014"/>
      <c r="F1014"/>
      <c r="G1014"/>
      <c r="H1014"/>
      <c r="I1014"/>
      <c r="J1014"/>
      <c r="K1014"/>
      <c r="L1014"/>
      <c r="M1014"/>
      <c r="N1014"/>
      <c r="O1014"/>
    </row>
    <row r="1015" spans="1:15">
      <c r="A1015" s="261"/>
      <c r="C1015" s="263"/>
      <c r="D1015" s="263"/>
      <c r="E1015"/>
      <c r="F1015"/>
      <c r="G1015"/>
      <c r="H1015"/>
      <c r="I1015"/>
      <c r="J1015"/>
      <c r="K1015"/>
      <c r="L1015"/>
      <c r="M1015"/>
      <c r="N1015"/>
      <c r="O1015"/>
    </row>
    <row r="1016" spans="1:15">
      <c r="A1016" s="261"/>
      <c r="C1016" s="263"/>
      <c r="D1016" s="263"/>
      <c r="E1016"/>
      <c r="F1016"/>
      <c r="G1016"/>
      <c r="H1016"/>
      <c r="I1016"/>
      <c r="J1016"/>
      <c r="K1016"/>
      <c r="L1016"/>
      <c r="M1016"/>
      <c r="N1016"/>
      <c r="O1016"/>
    </row>
    <row r="1017" spans="1:15">
      <c r="A1017" s="261"/>
      <c r="C1017" s="263"/>
      <c r="D1017" s="263"/>
      <c r="E1017"/>
      <c r="F1017"/>
      <c r="G1017"/>
      <c r="H1017"/>
      <c r="I1017"/>
      <c r="J1017"/>
      <c r="K1017"/>
      <c r="L1017"/>
      <c r="M1017"/>
      <c r="N1017"/>
      <c r="O1017"/>
    </row>
    <row r="1018" spans="1:15">
      <c r="A1018" s="261"/>
      <c r="C1018" s="263"/>
      <c r="D1018" s="263"/>
      <c r="E1018"/>
      <c r="F1018"/>
      <c r="G1018"/>
      <c r="H1018"/>
      <c r="I1018"/>
      <c r="J1018"/>
      <c r="K1018"/>
      <c r="L1018"/>
      <c r="M1018"/>
      <c r="N1018"/>
      <c r="O1018"/>
    </row>
    <row r="1019" spans="1:15">
      <c r="A1019" s="261"/>
      <c r="C1019" s="263"/>
      <c r="D1019" s="263"/>
      <c r="E1019"/>
      <c r="F1019"/>
      <c r="G1019"/>
      <c r="H1019"/>
      <c r="I1019"/>
      <c r="J1019"/>
      <c r="K1019"/>
      <c r="L1019"/>
      <c r="M1019"/>
      <c r="N1019"/>
      <c r="O1019"/>
    </row>
    <row r="1020" spans="1:15">
      <c r="A1020" s="261"/>
      <c r="C1020" s="263"/>
      <c r="D1020" s="263"/>
      <c r="E1020"/>
      <c r="F1020"/>
      <c r="G1020"/>
      <c r="H1020"/>
      <c r="I1020"/>
      <c r="J1020"/>
      <c r="K1020"/>
      <c r="L1020"/>
      <c r="M1020"/>
      <c r="N1020"/>
      <c r="O1020"/>
    </row>
    <row r="1021" spans="1:15">
      <c r="A1021" s="261"/>
      <c r="C1021" s="263"/>
      <c r="D1021" s="263"/>
      <c r="E1021"/>
      <c r="F1021"/>
      <c r="G1021"/>
      <c r="H1021"/>
      <c r="I1021"/>
      <c r="J1021"/>
      <c r="K1021"/>
      <c r="L1021"/>
      <c r="M1021"/>
      <c r="N1021"/>
      <c r="O1021"/>
    </row>
    <row r="1022" spans="1:15">
      <c r="A1022" s="261"/>
      <c r="C1022" s="263"/>
      <c r="D1022" s="263"/>
      <c r="E1022"/>
      <c r="F1022"/>
      <c r="G1022"/>
      <c r="H1022"/>
      <c r="I1022"/>
      <c r="J1022"/>
      <c r="K1022"/>
      <c r="L1022"/>
      <c r="M1022"/>
      <c r="N1022"/>
      <c r="O1022"/>
    </row>
    <row r="1023" spans="1:15">
      <c r="A1023" s="261"/>
      <c r="C1023" s="263"/>
      <c r="D1023" s="263"/>
      <c r="E1023"/>
      <c r="F1023"/>
      <c r="G1023"/>
      <c r="H1023"/>
      <c r="I1023"/>
      <c r="J1023"/>
      <c r="K1023"/>
      <c r="L1023"/>
      <c r="M1023"/>
      <c r="N1023"/>
      <c r="O1023"/>
    </row>
    <row r="1024" spans="1:15">
      <c r="A1024" s="261"/>
      <c r="C1024" s="263"/>
      <c r="D1024" s="263"/>
      <c r="E1024"/>
      <c r="F1024"/>
      <c r="G1024"/>
      <c r="H1024"/>
      <c r="I1024"/>
      <c r="J1024"/>
      <c r="K1024"/>
      <c r="L1024"/>
      <c r="M1024"/>
      <c r="N1024"/>
      <c r="O1024"/>
    </row>
    <row r="1025" spans="1:15">
      <c r="A1025" s="261"/>
      <c r="C1025" s="263"/>
      <c r="D1025" s="263"/>
      <c r="E1025"/>
      <c r="F1025"/>
      <c r="G1025"/>
      <c r="H1025"/>
      <c r="I1025"/>
      <c r="J1025"/>
      <c r="K1025"/>
      <c r="L1025"/>
      <c r="M1025"/>
      <c r="N1025"/>
      <c r="O1025"/>
    </row>
    <row r="1026" spans="1:15">
      <c r="A1026" s="261"/>
      <c r="C1026" s="263"/>
      <c r="D1026" s="263"/>
      <c r="E1026"/>
      <c r="F1026"/>
      <c r="G1026"/>
      <c r="H1026"/>
      <c r="I1026"/>
      <c r="J1026"/>
      <c r="K1026"/>
      <c r="L1026"/>
      <c r="M1026"/>
      <c r="N1026"/>
      <c r="O1026"/>
    </row>
    <row r="1027" spans="1:15">
      <c r="A1027" s="261"/>
      <c r="C1027" s="263"/>
      <c r="D1027" s="263"/>
      <c r="E1027"/>
      <c r="F1027"/>
      <c r="G1027"/>
      <c r="H1027"/>
      <c r="I1027"/>
      <c r="J1027"/>
      <c r="K1027"/>
      <c r="L1027"/>
      <c r="M1027"/>
      <c r="N1027"/>
      <c r="O1027"/>
    </row>
    <row r="1028" spans="1:15">
      <c r="A1028" s="261"/>
      <c r="C1028" s="263"/>
      <c r="D1028" s="263"/>
      <c r="E1028"/>
      <c r="F1028"/>
      <c r="G1028"/>
      <c r="H1028"/>
      <c r="I1028"/>
      <c r="J1028"/>
      <c r="K1028"/>
      <c r="L1028"/>
      <c r="M1028"/>
      <c r="N1028"/>
      <c r="O1028"/>
    </row>
    <row r="1029" spans="1:15">
      <c r="A1029" s="261"/>
      <c r="C1029" s="263"/>
      <c r="D1029" s="263"/>
      <c r="E1029"/>
      <c r="F1029"/>
      <c r="G1029"/>
      <c r="H1029"/>
      <c r="I1029"/>
      <c r="J1029"/>
      <c r="K1029"/>
      <c r="L1029"/>
      <c r="M1029"/>
      <c r="N1029"/>
      <c r="O1029"/>
    </row>
    <row r="1030" spans="1:15">
      <c r="A1030" s="261"/>
      <c r="C1030" s="263"/>
      <c r="D1030" s="263"/>
      <c r="E1030"/>
      <c r="F1030"/>
      <c r="G1030"/>
      <c r="H1030"/>
      <c r="I1030"/>
      <c r="J1030"/>
      <c r="K1030"/>
      <c r="L1030"/>
      <c r="M1030"/>
      <c r="N1030"/>
      <c r="O1030"/>
    </row>
    <row r="1031" spans="1:15">
      <c r="A1031" s="261"/>
      <c r="C1031" s="263"/>
      <c r="D1031" s="263"/>
      <c r="E1031"/>
      <c r="F1031"/>
      <c r="G1031"/>
      <c r="H1031"/>
      <c r="I1031"/>
      <c r="J1031"/>
      <c r="K1031"/>
      <c r="L1031"/>
      <c r="M1031"/>
      <c r="N1031"/>
      <c r="O1031"/>
    </row>
    <row r="1032" spans="1:15">
      <c r="A1032" s="261"/>
      <c r="C1032" s="263"/>
      <c r="D1032" s="263"/>
      <c r="E1032"/>
      <c r="F1032"/>
      <c r="G1032"/>
      <c r="H1032"/>
      <c r="I1032"/>
      <c r="J1032"/>
      <c r="K1032"/>
      <c r="L1032"/>
      <c r="M1032"/>
      <c r="N1032"/>
      <c r="O1032"/>
    </row>
    <row r="1033" spans="1:15">
      <c r="A1033" s="261"/>
      <c r="C1033" s="263"/>
      <c r="D1033" s="263"/>
      <c r="E1033"/>
      <c r="F1033"/>
      <c r="G1033"/>
      <c r="H1033"/>
      <c r="I1033"/>
      <c r="J1033"/>
      <c r="K1033"/>
      <c r="L1033"/>
      <c r="M1033"/>
      <c r="N1033"/>
      <c r="O1033"/>
    </row>
    <row r="1034" spans="1:15">
      <c r="A1034" s="261"/>
      <c r="C1034" s="263"/>
      <c r="D1034" s="263"/>
      <c r="E1034"/>
      <c r="F1034"/>
      <c r="G1034"/>
      <c r="H1034"/>
      <c r="I1034"/>
      <c r="J1034"/>
      <c r="K1034"/>
      <c r="L1034"/>
      <c r="M1034"/>
      <c r="N1034"/>
      <c r="O1034"/>
    </row>
    <row r="1035" spans="1:15">
      <c r="A1035" s="261"/>
      <c r="C1035" s="263"/>
      <c r="D1035" s="263"/>
      <c r="E1035"/>
      <c r="F1035"/>
      <c r="G1035"/>
      <c r="H1035"/>
      <c r="I1035"/>
      <c r="J1035"/>
      <c r="K1035"/>
      <c r="L1035"/>
      <c r="M1035"/>
      <c r="N1035"/>
      <c r="O1035"/>
    </row>
    <row r="1036" spans="1:15">
      <c r="A1036" s="261"/>
      <c r="C1036" s="263"/>
      <c r="D1036" s="263"/>
      <c r="E1036"/>
      <c r="F1036"/>
      <c r="G1036"/>
      <c r="H1036"/>
      <c r="I1036"/>
      <c r="J1036"/>
      <c r="K1036"/>
      <c r="L1036"/>
      <c r="M1036"/>
      <c r="N1036"/>
      <c r="O1036"/>
    </row>
    <row r="1037" spans="1:15">
      <c r="A1037" s="261"/>
      <c r="C1037" s="263"/>
      <c r="D1037" s="263"/>
      <c r="E1037"/>
      <c r="F1037"/>
      <c r="G1037"/>
      <c r="H1037"/>
      <c r="I1037"/>
      <c r="J1037"/>
      <c r="K1037"/>
      <c r="L1037"/>
      <c r="M1037"/>
      <c r="N1037"/>
      <c r="O1037"/>
    </row>
    <row r="1038" spans="1:15">
      <c r="A1038" s="261"/>
      <c r="C1038" s="263"/>
      <c r="D1038" s="263"/>
      <c r="E1038"/>
      <c r="F1038"/>
      <c r="G1038"/>
      <c r="H1038"/>
      <c r="I1038"/>
      <c r="J1038"/>
      <c r="K1038"/>
      <c r="L1038"/>
      <c r="M1038"/>
      <c r="N1038"/>
      <c r="O1038"/>
    </row>
    <row r="1039" spans="1:15">
      <c r="A1039" s="261"/>
      <c r="C1039" s="263"/>
      <c r="D1039" s="263"/>
      <c r="E1039"/>
      <c r="F1039"/>
      <c r="G1039"/>
      <c r="H1039"/>
      <c r="I1039"/>
      <c r="J1039"/>
      <c r="K1039"/>
      <c r="L1039"/>
      <c r="M1039"/>
      <c r="N1039"/>
      <c r="O1039"/>
    </row>
    <row r="1040" spans="1:15">
      <c r="A1040" s="261"/>
      <c r="C1040" s="263"/>
      <c r="D1040" s="263"/>
      <c r="E1040"/>
      <c r="F1040"/>
      <c r="G1040"/>
      <c r="H1040"/>
      <c r="I1040"/>
      <c r="J1040"/>
      <c r="K1040"/>
      <c r="L1040"/>
      <c r="M1040"/>
      <c r="N1040"/>
      <c r="O1040"/>
    </row>
    <row r="1041" spans="1:15">
      <c r="A1041" s="261"/>
      <c r="C1041" s="263"/>
      <c r="D1041" s="263"/>
      <c r="E1041"/>
      <c r="F1041"/>
      <c r="G1041"/>
      <c r="H1041"/>
      <c r="I1041"/>
      <c r="J1041"/>
      <c r="K1041"/>
      <c r="L1041"/>
      <c r="M1041"/>
      <c r="N1041"/>
      <c r="O1041"/>
    </row>
    <row r="1042" spans="1:15">
      <c r="A1042" s="261"/>
      <c r="C1042" s="263"/>
      <c r="D1042" s="263"/>
      <c r="E1042"/>
      <c r="F1042"/>
      <c r="G1042"/>
      <c r="H1042"/>
      <c r="I1042"/>
      <c r="J1042"/>
      <c r="K1042"/>
      <c r="L1042"/>
      <c r="M1042"/>
      <c r="N1042"/>
      <c r="O1042"/>
    </row>
    <row r="1043" spans="1:15">
      <c r="A1043" s="261"/>
      <c r="C1043" s="263"/>
      <c r="D1043" s="263"/>
      <c r="E1043"/>
      <c r="F1043"/>
      <c r="G1043"/>
      <c r="H1043"/>
      <c r="I1043"/>
      <c r="J1043"/>
      <c r="K1043"/>
      <c r="L1043"/>
      <c r="M1043"/>
      <c r="N1043"/>
      <c r="O1043"/>
    </row>
    <row r="1044" spans="1:15">
      <c r="A1044" s="261"/>
      <c r="C1044" s="263"/>
      <c r="D1044" s="263"/>
      <c r="E1044"/>
      <c r="F1044"/>
      <c r="G1044"/>
      <c r="H1044"/>
      <c r="I1044"/>
      <c r="J1044"/>
      <c r="K1044"/>
      <c r="L1044"/>
      <c r="M1044"/>
      <c r="N1044"/>
      <c r="O1044"/>
    </row>
    <row r="1045" spans="1:15">
      <c r="A1045" s="261"/>
      <c r="C1045" s="263"/>
      <c r="D1045" s="263"/>
      <c r="E1045"/>
      <c r="F1045"/>
      <c r="G1045"/>
      <c r="H1045"/>
      <c r="I1045"/>
      <c r="J1045"/>
      <c r="K1045"/>
      <c r="L1045"/>
      <c r="M1045"/>
      <c r="N1045"/>
      <c r="O1045"/>
    </row>
    <row r="1046" spans="1:15">
      <c r="A1046" s="261"/>
      <c r="C1046" s="263"/>
      <c r="D1046" s="263"/>
      <c r="E1046"/>
      <c r="F1046"/>
      <c r="G1046"/>
      <c r="H1046"/>
      <c r="I1046"/>
      <c r="J1046"/>
      <c r="K1046"/>
      <c r="L1046"/>
      <c r="M1046"/>
      <c r="N1046"/>
      <c r="O1046"/>
    </row>
    <row r="1047" spans="1:15">
      <c r="A1047" s="261"/>
      <c r="C1047" s="263"/>
      <c r="D1047" s="263"/>
      <c r="E1047"/>
      <c r="F1047"/>
      <c r="G1047"/>
      <c r="H1047"/>
      <c r="I1047"/>
      <c r="J1047"/>
      <c r="K1047"/>
      <c r="L1047"/>
      <c r="M1047"/>
      <c r="N1047"/>
      <c r="O1047"/>
    </row>
    <row r="1048" spans="1:15">
      <c r="A1048" s="261"/>
      <c r="C1048" s="263"/>
      <c r="D1048" s="263"/>
      <c r="E1048"/>
      <c r="F1048"/>
      <c r="G1048"/>
      <c r="H1048"/>
      <c r="I1048"/>
      <c r="J1048"/>
      <c r="K1048"/>
      <c r="L1048"/>
      <c r="M1048"/>
      <c r="N1048"/>
      <c r="O1048"/>
    </row>
    <row r="1049" spans="1:15">
      <c r="A1049" s="261"/>
      <c r="C1049" s="263"/>
      <c r="D1049" s="263"/>
      <c r="E1049"/>
      <c r="F1049"/>
      <c r="G1049"/>
      <c r="H1049"/>
      <c r="I1049"/>
      <c r="J1049"/>
      <c r="K1049"/>
      <c r="L1049"/>
      <c r="M1049"/>
      <c r="N1049"/>
      <c r="O1049"/>
    </row>
    <row r="1050" spans="1:15">
      <c r="A1050" s="261"/>
      <c r="C1050" s="263"/>
      <c r="D1050" s="263"/>
      <c r="E1050"/>
      <c r="F1050"/>
      <c r="G1050"/>
      <c r="H1050"/>
      <c r="I1050"/>
      <c r="J1050"/>
      <c r="K1050"/>
      <c r="L1050"/>
      <c r="M1050"/>
      <c r="N1050"/>
      <c r="O1050"/>
    </row>
    <row r="1051" spans="1:15">
      <c r="A1051" s="261"/>
      <c r="C1051" s="263"/>
      <c r="D1051" s="263"/>
      <c r="E1051"/>
      <c r="F1051"/>
      <c r="G1051"/>
      <c r="H1051"/>
      <c r="I1051"/>
      <c r="J1051"/>
      <c r="K1051"/>
      <c r="L1051"/>
      <c r="M1051"/>
      <c r="N1051"/>
      <c r="O1051"/>
    </row>
    <row r="1052" spans="1:15">
      <c r="A1052" s="261"/>
      <c r="C1052" s="263"/>
      <c r="D1052" s="263"/>
      <c r="E1052"/>
      <c r="F1052"/>
      <c r="G1052"/>
      <c r="H1052"/>
      <c r="I1052"/>
      <c r="J1052"/>
      <c r="K1052"/>
      <c r="L1052"/>
      <c r="M1052"/>
      <c r="N1052"/>
      <c r="O1052"/>
    </row>
    <row r="1053" spans="1:15">
      <c r="A1053" s="261"/>
      <c r="C1053" s="263"/>
      <c r="D1053" s="263"/>
      <c r="E1053"/>
      <c r="F1053"/>
      <c r="G1053"/>
      <c r="H1053"/>
      <c r="I1053"/>
      <c r="J1053"/>
      <c r="K1053"/>
      <c r="L1053"/>
      <c r="M1053"/>
      <c r="N1053"/>
      <c r="O1053"/>
    </row>
    <row r="1054" spans="1:15">
      <c r="A1054" s="261"/>
      <c r="C1054" s="263"/>
      <c r="D1054" s="263"/>
      <c r="E1054"/>
      <c r="F1054"/>
      <c r="G1054"/>
      <c r="H1054"/>
      <c r="I1054"/>
      <c r="J1054"/>
      <c r="K1054"/>
      <c r="L1054"/>
      <c r="M1054"/>
      <c r="N1054"/>
      <c r="O1054"/>
    </row>
    <row r="1055" spans="1:15">
      <c r="A1055" s="261"/>
      <c r="C1055" s="263"/>
      <c r="D1055" s="263"/>
      <c r="E1055"/>
      <c r="F1055"/>
      <c r="G1055"/>
      <c r="H1055"/>
      <c r="I1055"/>
      <c r="J1055"/>
      <c r="K1055"/>
      <c r="L1055"/>
      <c r="M1055"/>
      <c r="N1055"/>
      <c r="O1055"/>
    </row>
    <row r="1056" spans="1:15">
      <c r="A1056" s="261"/>
      <c r="C1056" s="263"/>
      <c r="D1056" s="263"/>
      <c r="E1056"/>
      <c r="F1056"/>
      <c r="G1056"/>
      <c r="H1056"/>
      <c r="I1056"/>
      <c r="J1056"/>
      <c r="K1056"/>
      <c r="L1056"/>
      <c r="M1056"/>
      <c r="N1056"/>
      <c r="O1056"/>
    </row>
    <row r="1057" spans="1:15">
      <c r="A1057" s="261"/>
      <c r="C1057" s="263"/>
      <c r="D1057" s="263"/>
      <c r="E1057"/>
      <c r="F1057"/>
      <c r="G1057"/>
      <c r="H1057"/>
      <c r="I1057"/>
      <c r="J1057"/>
      <c r="K1057"/>
      <c r="L1057"/>
      <c r="M1057"/>
      <c r="N1057"/>
      <c r="O1057"/>
    </row>
    <row r="1058" spans="1:15">
      <c r="A1058" s="261"/>
      <c r="C1058" s="263"/>
      <c r="D1058" s="263"/>
      <c r="E1058"/>
      <c r="F1058"/>
      <c r="G1058"/>
      <c r="H1058"/>
      <c r="I1058"/>
      <c r="J1058"/>
      <c r="K1058"/>
      <c r="L1058"/>
      <c r="M1058"/>
      <c r="N1058"/>
      <c r="O1058"/>
    </row>
    <row r="1059" spans="1:15">
      <c r="A1059" s="261"/>
      <c r="C1059" s="263"/>
      <c r="D1059" s="263"/>
      <c r="E1059"/>
      <c r="F1059"/>
      <c r="G1059"/>
      <c r="H1059"/>
      <c r="I1059"/>
      <c r="J1059"/>
      <c r="K1059"/>
      <c r="L1059"/>
      <c r="M1059"/>
      <c r="N1059"/>
      <c r="O1059"/>
    </row>
    <row r="1060" spans="1:15">
      <c r="A1060" s="261"/>
      <c r="C1060" s="263"/>
      <c r="D1060" s="263"/>
      <c r="E1060"/>
      <c r="F1060"/>
      <c r="G1060"/>
      <c r="H1060"/>
      <c r="I1060"/>
      <c r="J1060"/>
      <c r="K1060"/>
      <c r="L1060"/>
      <c r="M1060"/>
      <c r="N1060"/>
      <c r="O1060"/>
    </row>
    <row r="1061" spans="1:15">
      <c r="A1061" s="261"/>
      <c r="C1061" s="263"/>
      <c r="D1061" s="263"/>
      <c r="E1061"/>
      <c r="F1061"/>
      <c r="G1061"/>
      <c r="H1061"/>
      <c r="I1061"/>
      <c r="J1061"/>
      <c r="K1061"/>
      <c r="L1061"/>
      <c r="M1061"/>
      <c r="N1061"/>
      <c r="O1061"/>
    </row>
    <row r="1062" spans="1:15">
      <c r="A1062" s="261"/>
      <c r="C1062" s="263"/>
      <c r="D1062" s="263"/>
      <c r="E1062"/>
      <c r="F1062"/>
      <c r="G1062"/>
      <c r="H1062"/>
      <c r="I1062"/>
      <c r="J1062"/>
      <c r="K1062"/>
      <c r="L1062"/>
      <c r="M1062"/>
      <c r="N1062"/>
      <c r="O1062"/>
    </row>
    <row r="1063" spans="1:15">
      <c r="A1063" s="261"/>
      <c r="C1063" s="263"/>
      <c r="D1063" s="263"/>
      <c r="E1063"/>
      <c r="F1063"/>
      <c r="G1063"/>
      <c r="H1063"/>
      <c r="I1063"/>
      <c r="J1063"/>
      <c r="K1063"/>
      <c r="L1063"/>
      <c r="M1063"/>
      <c r="N1063"/>
      <c r="O1063"/>
    </row>
    <row r="1064" spans="1:15">
      <c r="A1064" s="261"/>
      <c r="C1064" s="263"/>
      <c r="D1064" s="263"/>
      <c r="E1064"/>
      <c r="F1064"/>
      <c r="G1064"/>
      <c r="H1064"/>
      <c r="I1064"/>
      <c r="J1064"/>
      <c r="K1064"/>
      <c r="L1064"/>
      <c r="M1064"/>
      <c r="N1064"/>
      <c r="O1064"/>
    </row>
    <row r="1065" spans="1:15">
      <c r="A1065" s="261"/>
      <c r="C1065" s="263"/>
      <c r="D1065" s="263"/>
      <c r="E1065"/>
      <c r="F1065"/>
      <c r="G1065"/>
      <c r="H1065"/>
      <c r="I1065"/>
      <c r="J1065"/>
      <c r="K1065"/>
      <c r="L1065"/>
      <c r="M1065"/>
      <c r="N1065"/>
      <c r="O1065"/>
    </row>
    <row r="1066" spans="1:15">
      <c r="A1066" s="261"/>
      <c r="C1066" s="263"/>
      <c r="D1066" s="263"/>
      <c r="E1066"/>
      <c r="F1066"/>
      <c r="G1066"/>
      <c r="H1066"/>
      <c r="I1066"/>
      <c r="J1066"/>
      <c r="K1066"/>
      <c r="L1066"/>
      <c r="M1066"/>
      <c r="N1066"/>
      <c r="O1066"/>
    </row>
    <row r="1067" spans="1:15">
      <c r="A1067" s="261"/>
      <c r="C1067" s="263"/>
      <c r="D1067" s="263"/>
      <c r="E1067"/>
      <c r="F1067"/>
      <c r="G1067"/>
      <c r="H1067"/>
      <c r="I1067"/>
      <c r="J1067"/>
      <c r="K1067"/>
      <c r="L1067"/>
      <c r="M1067"/>
      <c r="N1067"/>
      <c r="O1067"/>
    </row>
    <row r="1068" spans="1:15">
      <c r="A1068" s="261"/>
      <c r="C1068" s="263"/>
      <c r="D1068" s="263"/>
      <c r="E1068"/>
      <c r="F1068"/>
      <c r="G1068"/>
      <c r="H1068"/>
      <c r="I1068"/>
      <c r="J1068"/>
      <c r="K1068"/>
      <c r="L1068"/>
      <c r="M1068"/>
      <c r="N1068"/>
      <c r="O1068"/>
    </row>
    <row r="1069" spans="1:15">
      <c r="A1069" s="261"/>
      <c r="C1069" s="263"/>
      <c r="D1069" s="263"/>
      <c r="E1069"/>
      <c r="F1069"/>
      <c r="G1069"/>
      <c r="H1069"/>
      <c r="I1069"/>
      <c r="J1069"/>
      <c r="K1069"/>
      <c r="L1069"/>
      <c r="M1069"/>
      <c r="N1069"/>
      <c r="O1069"/>
    </row>
    <row r="1070" spans="1:15">
      <c r="A1070" s="261"/>
      <c r="C1070" s="263"/>
      <c r="D1070" s="263"/>
      <c r="E1070"/>
      <c r="F1070"/>
      <c r="G1070"/>
      <c r="H1070"/>
      <c r="I1070"/>
      <c r="J1070"/>
      <c r="K1070"/>
      <c r="L1070"/>
      <c r="M1070"/>
      <c r="N1070"/>
      <c r="O1070"/>
    </row>
    <row r="1071" spans="1:15">
      <c r="A1071" s="261"/>
      <c r="C1071" s="263"/>
      <c r="D1071" s="263"/>
      <c r="E1071"/>
      <c r="F1071"/>
      <c r="G1071"/>
      <c r="H1071"/>
      <c r="I1071"/>
      <c r="J1071"/>
      <c r="K1071"/>
      <c r="L1071"/>
      <c r="M1071"/>
      <c r="N1071"/>
      <c r="O1071"/>
    </row>
    <row r="1072" spans="1:15">
      <c r="A1072" s="261"/>
      <c r="C1072" s="263"/>
      <c r="D1072" s="263"/>
      <c r="E1072"/>
      <c r="F1072"/>
      <c r="G1072"/>
      <c r="H1072"/>
      <c r="I1072"/>
      <c r="J1072"/>
      <c r="K1072"/>
      <c r="L1072"/>
      <c r="M1072"/>
      <c r="N1072"/>
      <c r="O1072"/>
    </row>
    <row r="1073" spans="1:15">
      <c r="A1073" s="261"/>
      <c r="C1073" s="263"/>
      <c r="D1073" s="263"/>
      <c r="E1073"/>
      <c r="F1073"/>
      <c r="G1073"/>
      <c r="H1073"/>
      <c r="I1073"/>
      <c r="J1073"/>
      <c r="K1073"/>
      <c r="L1073"/>
      <c r="M1073"/>
      <c r="N1073"/>
      <c r="O1073"/>
    </row>
    <row r="1074" spans="1:15">
      <c r="A1074" s="261"/>
      <c r="C1074" s="263"/>
      <c r="D1074" s="263"/>
      <c r="E1074"/>
      <c r="F1074"/>
      <c r="G1074"/>
      <c r="H1074"/>
      <c r="I1074"/>
      <c r="J1074"/>
      <c r="K1074"/>
      <c r="L1074"/>
      <c r="M1074"/>
      <c r="N1074"/>
      <c r="O1074"/>
    </row>
    <row r="1075" spans="1:15">
      <c r="A1075" s="261"/>
      <c r="C1075" s="263"/>
      <c r="D1075" s="263"/>
      <c r="E1075"/>
      <c r="F1075"/>
      <c r="G1075"/>
      <c r="H1075"/>
      <c r="I1075"/>
      <c r="J1075"/>
      <c r="K1075"/>
      <c r="L1075"/>
      <c r="M1075"/>
      <c r="N1075"/>
      <c r="O1075"/>
    </row>
    <row r="1076" spans="1:15">
      <c r="A1076" s="261"/>
      <c r="C1076" s="263"/>
      <c r="D1076" s="263"/>
      <c r="E1076"/>
      <c r="F1076"/>
      <c r="G1076"/>
      <c r="H1076"/>
      <c r="I1076"/>
      <c r="J1076"/>
      <c r="K1076"/>
      <c r="L1076"/>
      <c r="M1076"/>
      <c r="N1076"/>
      <c r="O1076"/>
    </row>
    <row r="1077" spans="1:15">
      <c r="A1077" s="261"/>
      <c r="C1077" s="263"/>
      <c r="D1077" s="263"/>
      <c r="E1077"/>
      <c r="F1077"/>
      <c r="G1077"/>
      <c r="H1077"/>
      <c r="I1077"/>
      <c r="J1077"/>
      <c r="K1077"/>
      <c r="L1077"/>
      <c r="M1077"/>
      <c r="N1077"/>
      <c r="O1077"/>
    </row>
    <row r="1078" spans="1:15">
      <c r="A1078" s="261"/>
      <c r="C1078" s="263"/>
      <c r="D1078" s="263"/>
      <c r="E1078"/>
      <c r="F1078"/>
      <c r="G1078"/>
      <c r="H1078"/>
      <c r="I1078"/>
      <c r="J1078"/>
      <c r="K1078"/>
      <c r="L1078"/>
      <c r="M1078"/>
      <c r="N1078"/>
      <c r="O1078"/>
    </row>
    <row r="1079" spans="1:15">
      <c r="A1079" s="261"/>
      <c r="C1079" s="263"/>
      <c r="D1079" s="263"/>
      <c r="E1079"/>
      <c r="F1079"/>
      <c r="G1079"/>
      <c r="H1079"/>
      <c r="I1079"/>
      <c r="J1079"/>
      <c r="K1079"/>
      <c r="L1079"/>
      <c r="M1079"/>
      <c r="N1079"/>
      <c r="O1079"/>
    </row>
    <row r="1080" spans="1:15">
      <c r="A1080" s="261"/>
      <c r="C1080" s="263"/>
      <c r="D1080" s="263"/>
      <c r="E1080"/>
      <c r="F1080"/>
      <c r="G1080"/>
      <c r="H1080"/>
      <c r="I1080"/>
      <c r="J1080"/>
      <c r="K1080"/>
      <c r="L1080"/>
      <c r="M1080"/>
      <c r="N1080"/>
      <c r="O1080"/>
    </row>
    <row r="1081" spans="1:15">
      <c r="A1081" s="261"/>
      <c r="C1081" s="263"/>
      <c r="D1081" s="263"/>
      <c r="E1081"/>
      <c r="F1081"/>
      <c r="G1081"/>
      <c r="H1081"/>
      <c r="I1081"/>
      <c r="J1081"/>
      <c r="K1081"/>
      <c r="L1081"/>
      <c r="M1081"/>
      <c r="N1081"/>
      <c r="O1081"/>
    </row>
    <row r="1082" spans="1:15">
      <c r="A1082" s="261"/>
      <c r="C1082" s="263"/>
      <c r="D1082" s="263"/>
      <c r="E1082"/>
      <c r="F1082"/>
      <c r="G1082"/>
      <c r="H1082"/>
      <c r="I1082"/>
      <c r="J1082"/>
      <c r="K1082"/>
      <c r="L1082"/>
      <c r="M1082"/>
      <c r="N1082"/>
      <c r="O1082"/>
    </row>
    <row r="1083" spans="1:15">
      <c r="A1083" s="261"/>
      <c r="C1083" s="263"/>
      <c r="D1083" s="263"/>
      <c r="E1083"/>
      <c r="F1083"/>
      <c r="G1083"/>
      <c r="H1083"/>
      <c r="I1083"/>
      <c r="J1083"/>
      <c r="K1083"/>
      <c r="L1083"/>
      <c r="M1083"/>
      <c r="N1083"/>
      <c r="O1083"/>
    </row>
    <row r="1084" spans="1:15">
      <c r="A1084" s="261"/>
      <c r="C1084" s="263"/>
      <c r="D1084" s="263"/>
      <c r="E1084"/>
      <c r="F1084"/>
      <c r="G1084"/>
      <c r="H1084"/>
      <c r="I1084"/>
      <c r="J1084"/>
      <c r="K1084"/>
      <c r="L1084"/>
      <c r="M1084"/>
      <c r="N1084"/>
      <c r="O1084"/>
    </row>
    <row r="1085" spans="1:15">
      <c r="A1085" s="261"/>
      <c r="C1085" s="263"/>
      <c r="D1085" s="263"/>
      <c r="E1085"/>
      <c r="F1085"/>
      <c r="G1085"/>
      <c r="H1085"/>
      <c r="I1085"/>
      <c r="J1085"/>
      <c r="K1085"/>
      <c r="L1085"/>
      <c r="M1085"/>
      <c r="N1085"/>
      <c r="O1085"/>
    </row>
    <row r="1086" spans="1:15">
      <c r="A1086" s="261"/>
      <c r="C1086" s="263"/>
      <c r="D1086" s="263"/>
      <c r="E1086"/>
      <c r="F1086"/>
      <c r="G1086"/>
      <c r="H1086"/>
      <c r="I1086"/>
      <c r="J1086"/>
      <c r="K1086"/>
      <c r="L1086"/>
      <c r="M1086"/>
      <c r="N1086"/>
      <c r="O1086"/>
    </row>
    <row r="1087" spans="1:15">
      <c r="A1087" s="261"/>
      <c r="C1087" s="263"/>
      <c r="D1087" s="263"/>
      <c r="E1087"/>
      <c r="F1087"/>
      <c r="G1087"/>
      <c r="H1087"/>
      <c r="I1087"/>
      <c r="J1087"/>
      <c r="K1087"/>
      <c r="L1087"/>
      <c r="M1087"/>
      <c r="N1087"/>
      <c r="O1087"/>
    </row>
    <row r="1088" spans="1:15">
      <c r="A1088" s="261"/>
      <c r="C1088" s="263"/>
      <c r="D1088" s="263"/>
      <c r="E1088"/>
      <c r="F1088"/>
      <c r="G1088"/>
      <c r="H1088"/>
      <c r="I1088"/>
      <c r="J1088"/>
      <c r="K1088"/>
      <c r="L1088"/>
      <c r="M1088"/>
      <c r="N1088"/>
      <c r="O1088"/>
    </row>
    <row r="1089" spans="1:15">
      <c r="A1089" s="261"/>
      <c r="C1089" s="263"/>
      <c r="D1089" s="263"/>
      <c r="E1089"/>
      <c r="F1089"/>
      <c r="G1089"/>
      <c r="H1089"/>
      <c r="I1089"/>
      <c r="J1089"/>
      <c r="K1089"/>
      <c r="L1089"/>
      <c r="M1089"/>
      <c r="N1089"/>
      <c r="O1089"/>
    </row>
    <row r="1090" spans="1:15">
      <c r="A1090" s="261"/>
      <c r="C1090" s="263"/>
      <c r="D1090" s="263"/>
      <c r="E1090"/>
      <c r="F1090"/>
      <c r="G1090"/>
      <c r="H1090"/>
      <c r="I1090"/>
      <c r="J1090"/>
      <c r="K1090"/>
      <c r="L1090"/>
      <c r="M1090"/>
      <c r="N1090"/>
      <c r="O1090"/>
    </row>
    <row r="1091" spans="1:15">
      <c r="A1091" s="261"/>
      <c r="C1091" s="263"/>
      <c r="D1091" s="263"/>
      <c r="E1091"/>
      <c r="F1091"/>
      <c r="G1091"/>
      <c r="H1091"/>
      <c r="I1091"/>
      <c r="J1091"/>
      <c r="K1091"/>
      <c r="L1091"/>
      <c r="M1091"/>
      <c r="N1091"/>
      <c r="O1091"/>
    </row>
    <row r="1092" spans="1:15">
      <c r="A1092" s="261"/>
      <c r="C1092" s="263"/>
      <c r="D1092" s="263"/>
      <c r="E1092"/>
      <c r="F1092"/>
      <c r="G1092"/>
      <c r="H1092"/>
      <c r="I1092"/>
      <c r="J1092"/>
      <c r="K1092"/>
      <c r="L1092"/>
      <c r="M1092"/>
      <c r="N1092"/>
      <c r="O1092"/>
    </row>
    <row r="1093" spans="1:15">
      <c r="A1093" s="261"/>
      <c r="C1093" s="263"/>
      <c r="D1093" s="263"/>
      <c r="E1093"/>
      <c r="F1093"/>
      <c r="G1093"/>
      <c r="H1093"/>
      <c r="I1093"/>
      <c r="J1093"/>
      <c r="K1093"/>
      <c r="L1093"/>
      <c r="M1093"/>
      <c r="N1093"/>
      <c r="O1093"/>
    </row>
    <row r="1094" spans="1:15">
      <c r="A1094" s="261"/>
      <c r="C1094" s="263"/>
      <c r="D1094" s="263"/>
      <c r="E1094"/>
      <c r="F1094"/>
      <c r="G1094"/>
      <c r="H1094"/>
      <c r="I1094"/>
      <c r="J1094"/>
      <c r="K1094"/>
      <c r="L1094"/>
      <c r="M1094"/>
      <c r="N1094"/>
      <c r="O1094"/>
    </row>
    <row r="1095" spans="1:15">
      <c r="A1095" s="261"/>
      <c r="C1095" s="263"/>
      <c r="D1095" s="263"/>
      <c r="E1095"/>
      <c r="F1095"/>
      <c r="G1095"/>
      <c r="H1095"/>
      <c r="I1095"/>
      <c r="J1095"/>
      <c r="K1095"/>
      <c r="L1095"/>
      <c r="M1095"/>
      <c r="N1095"/>
      <c r="O1095"/>
    </row>
    <row r="1096" spans="1:15">
      <c r="A1096" s="261"/>
      <c r="C1096" s="263"/>
      <c r="D1096" s="263"/>
      <c r="E1096"/>
      <c r="F1096"/>
      <c r="G1096"/>
      <c r="H1096"/>
      <c r="I1096"/>
      <c r="J1096"/>
      <c r="K1096"/>
      <c r="L1096"/>
      <c r="M1096"/>
      <c r="N1096"/>
      <c r="O1096"/>
    </row>
    <row r="1097" spans="1:15">
      <c r="A1097" s="261"/>
      <c r="C1097" s="263"/>
      <c r="D1097" s="263"/>
      <c r="E1097"/>
      <c r="F1097"/>
      <c r="G1097"/>
      <c r="H1097"/>
      <c r="I1097"/>
      <c r="J1097"/>
      <c r="K1097"/>
      <c r="L1097"/>
      <c r="M1097"/>
      <c r="N1097"/>
      <c r="O1097"/>
    </row>
    <row r="1098" spans="1:15">
      <c r="A1098" s="261"/>
      <c r="C1098" s="263"/>
      <c r="D1098" s="263"/>
      <c r="E1098"/>
      <c r="F1098"/>
      <c r="G1098"/>
      <c r="H1098"/>
      <c r="I1098"/>
      <c r="J1098"/>
      <c r="K1098"/>
      <c r="L1098"/>
      <c r="M1098"/>
      <c r="N1098"/>
      <c r="O1098"/>
    </row>
    <row r="1099" spans="1:15">
      <c r="A1099" s="261"/>
      <c r="C1099" s="263"/>
      <c r="D1099" s="263"/>
      <c r="E1099"/>
      <c r="F1099"/>
      <c r="G1099"/>
      <c r="H1099"/>
      <c r="I1099"/>
      <c r="J1099"/>
      <c r="K1099"/>
      <c r="L1099"/>
      <c r="M1099"/>
      <c r="N1099"/>
      <c r="O1099"/>
    </row>
    <row r="1100" spans="1:15">
      <c r="A1100" s="261"/>
      <c r="C1100" s="263"/>
      <c r="D1100" s="263"/>
      <c r="E1100"/>
      <c r="F1100"/>
      <c r="G1100"/>
      <c r="H1100"/>
      <c r="I1100"/>
      <c r="J1100"/>
      <c r="K1100"/>
      <c r="L1100"/>
      <c r="M1100"/>
      <c r="N1100"/>
      <c r="O1100"/>
    </row>
    <row r="1101" spans="1:15">
      <c r="A1101" s="261"/>
      <c r="C1101" s="263"/>
      <c r="D1101" s="263"/>
      <c r="E1101"/>
      <c r="F1101"/>
      <c r="G1101"/>
      <c r="H1101"/>
      <c r="I1101"/>
      <c r="J1101"/>
      <c r="K1101"/>
      <c r="L1101"/>
      <c r="M1101"/>
      <c r="N1101"/>
      <c r="O1101"/>
    </row>
    <row r="1102" spans="1:15">
      <c r="A1102" s="261"/>
      <c r="C1102" s="263"/>
      <c r="D1102" s="263"/>
      <c r="E1102"/>
      <c r="F1102"/>
      <c r="G1102"/>
      <c r="H1102"/>
      <c r="I1102"/>
      <c r="J1102"/>
      <c r="K1102"/>
      <c r="L1102"/>
      <c r="M1102"/>
      <c r="N1102"/>
      <c r="O1102"/>
    </row>
    <row r="1103" spans="1:15">
      <c r="A1103" s="261"/>
      <c r="C1103" s="263"/>
      <c r="D1103" s="263"/>
      <c r="E1103"/>
      <c r="F1103"/>
      <c r="G1103"/>
      <c r="H1103"/>
      <c r="I1103"/>
      <c r="J1103"/>
      <c r="K1103"/>
      <c r="L1103"/>
      <c r="M1103"/>
      <c r="N1103"/>
      <c r="O1103"/>
    </row>
    <row r="1104" spans="1:15">
      <c r="A1104" s="261"/>
      <c r="C1104" s="263"/>
      <c r="D1104" s="263"/>
      <c r="E1104"/>
      <c r="F1104"/>
      <c r="G1104"/>
      <c r="H1104"/>
      <c r="I1104"/>
      <c r="J1104"/>
      <c r="K1104"/>
      <c r="L1104"/>
      <c r="M1104"/>
      <c r="N1104"/>
      <c r="O1104"/>
    </row>
    <row r="1105" spans="1:15">
      <c r="A1105" s="261"/>
      <c r="C1105" s="263"/>
      <c r="D1105" s="263"/>
      <c r="E1105"/>
      <c r="F1105"/>
      <c r="G1105"/>
      <c r="H1105"/>
      <c r="I1105"/>
      <c r="J1105"/>
      <c r="K1105"/>
      <c r="L1105"/>
      <c r="M1105"/>
      <c r="N1105"/>
      <c r="O1105"/>
    </row>
    <row r="1106" spans="1:15">
      <c r="A1106" s="261"/>
      <c r="C1106" s="263"/>
      <c r="D1106" s="263"/>
      <c r="E1106"/>
      <c r="F1106"/>
      <c r="G1106"/>
      <c r="H1106"/>
      <c r="I1106"/>
      <c r="J1106"/>
      <c r="K1106"/>
      <c r="L1106"/>
      <c r="M1106"/>
      <c r="N1106"/>
      <c r="O1106"/>
    </row>
    <row r="1107" spans="1:15">
      <c r="A1107" s="261"/>
      <c r="C1107" s="263"/>
      <c r="D1107" s="263"/>
      <c r="E1107"/>
      <c r="F1107"/>
      <c r="G1107"/>
      <c r="H1107"/>
      <c r="I1107"/>
      <c r="J1107"/>
      <c r="K1107"/>
      <c r="L1107"/>
      <c r="M1107"/>
      <c r="N1107"/>
      <c r="O1107"/>
    </row>
    <row r="1108" spans="1:15">
      <c r="A1108" s="261"/>
      <c r="C1108" s="263"/>
      <c r="D1108" s="263"/>
      <c r="E1108"/>
      <c r="F1108"/>
      <c r="G1108"/>
      <c r="H1108"/>
      <c r="I1108"/>
      <c r="J1108"/>
      <c r="K1108"/>
      <c r="L1108"/>
      <c r="M1108"/>
      <c r="N1108"/>
      <c r="O1108"/>
    </row>
    <row r="1109" spans="1:15">
      <c r="A1109" s="261"/>
      <c r="C1109" s="263"/>
      <c r="D1109" s="263"/>
      <c r="E1109"/>
      <c r="F1109"/>
      <c r="G1109"/>
      <c r="H1109"/>
      <c r="I1109"/>
      <c r="J1109"/>
      <c r="K1109"/>
      <c r="L1109"/>
      <c r="M1109"/>
      <c r="N1109"/>
      <c r="O1109"/>
    </row>
    <row r="1110" spans="1:15">
      <c r="A1110" s="261"/>
      <c r="C1110" s="263"/>
      <c r="D1110" s="263"/>
      <c r="E1110"/>
      <c r="F1110"/>
      <c r="G1110"/>
      <c r="H1110"/>
      <c r="I1110"/>
      <c r="J1110"/>
      <c r="K1110"/>
      <c r="L1110"/>
      <c r="M1110"/>
      <c r="N1110"/>
      <c r="O1110"/>
    </row>
    <row r="1111" spans="1:15">
      <c r="A1111" s="261"/>
      <c r="C1111" s="263"/>
      <c r="D1111" s="263"/>
      <c r="E1111"/>
      <c r="F1111"/>
      <c r="G1111"/>
      <c r="H1111"/>
      <c r="I1111"/>
      <c r="J1111"/>
      <c r="K1111"/>
      <c r="L1111"/>
      <c r="M1111"/>
      <c r="N1111"/>
      <c r="O1111"/>
    </row>
    <row r="1112" spans="1:15">
      <c r="A1112" s="261"/>
      <c r="C1112" s="263"/>
      <c r="D1112" s="263"/>
      <c r="E1112"/>
      <c r="F1112"/>
      <c r="G1112"/>
      <c r="H1112"/>
      <c r="I1112"/>
      <c r="J1112"/>
      <c r="K1112"/>
      <c r="L1112"/>
      <c r="M1112"/>
      <c r="N1112"/>
      <c r="O1112"/>
    </row>
    <row r="1113" spans="1:15">
      <c r="A1113" s="261"/>
      <c r="C1113" s="263"/>
      <c r="D1113" s="263"/>
      <c r="E1113"/>
      <c r="F1113"/>
      <c r="G1113"/>
      <c r="H1113"/>
      <c r="I1113"/>
      <c r="J1113"/>
      <c r="K1113"/>
      <c r="L1113"/>
      <c r="M1113"/>
      <c r="N1113"/>
      <c r="O1113"/>
    </row>
    <row r="1114" spans="1:15">
      <c r="A1114" s="261"/>
      <c r="C1114" s="263"/>
      <c r="D1114" s="263"/>
      <c r="E1114"/>
      <c r="F1114"/>
      <c r="G1114"/>
      <c r="H1114"/>
      <c r="I1114"/>
      <c r="J1114"/>
      <c r="K1114"/>
      <c r="L1114"/>
      <c r="M1114"/>
      <c r="N1114"/>
      <c r="O1114"/>
    </row>
    <row r="1115" spans="1:15">
      <c r="A1115" s="261"/>
      <c r="C1115" s="263"/>
      <c r="D1115" s="263"/>
      <c r="E1115"/>
      <c r="F1115"/>
      <c r="G1115"/>
      <c r="H1115"/>
      <c r="I1115"/>
      <c r="J1115"/>
      <c r="K1115"/>
      <c r="L1115"/>
      <c r="M1115"/>
      <c r="N1115"/>
      <c r="O1115"/>
    </row>
    <row r="1116" spans="1:15">
      <c r="A1116" s="261"/>
      <c r="C1116" s="263"/>
      <c r="D1116" s="263"/>
      <c r="E1116"/>
      <c r="F1116"/>
      <c r="G1116"/>
      <c r="H1116"/>
      <c r="I1116"/>
      <c r="J1116"/>
      <c r="K1116"/>
      <c r="L1116"/>
      <c r="M1116"/>
      <c r="N1116"/>
      <c r="O1116"/>
    </row>
    <row r="1117" spans="1:15">
      <c r="A1117" s="261"/>
      <c r="C1117" s="263"/>
      <c r="D1117" s="263"/>
      <c r="E1117"/>
      <c r="F1117"/>
      <c r="G1117"/>
      <c r="H1117"/>
      <c r="I1117"/>
      <c r="J1117"/>
      <c r="K1117"/>
      <c r="L1117"/>
      <c r="M1117"/>
      <c r="N1117"/>
      <c r="O1117"/>
    </row>
    <row r="1118" spans="1:15">
      <c r="A1118" s="261"/>
      <c r="C1118" s="263"/>
      <c r="D1118" s="263"/>
      <c r="E1118"/>
      <c r="F1118"/>
      <c r="G1118"/>
      <c r="H1118"/>
      <c r="I1118"/>
      <c r="J1118"/>
      <c r="K1118"/>
      <c r="L1118"/>
      <c r="M1118"/>
      <c r="N1118"/>
      <c r="O1118"/>
    </row>
    <row r="1119" spans="1:15">
      <c r="A1119" s="261"/>
      <c r="C1119" s="263"/>
      <c r="D1119" s="263"/>
      <c r="E1119"/>
      <c r="F1119"/>
      <c r="G1119"/>
      <c r="H1119"/>
      <c r="I1119"/>
      <c r="J1119"/>
      <c r="K1119"/>
      <c r="L1119"/>
      <c r="M1119"/>
      <c r="N1119"/>
      <c r="O1119"/>
    </row>
    <row r="1120" spans="1:15">
      <c r="A1120" s="261"/>
      <c r="C1120" s="263"/>
      <c r="D1120" s="263"/>
      <c r="E1120"/>
      <c r="F1120"/>
      <c r="G1120"/>
      <c r="H1120"/>
      <c r="I1120"/>
      <c r="J1120"/>
      <c r="K1120"/>
      <c r="L1120"/>
      <c r="M1120"/>
      <c r="N1120"/>
      <c r="O1120"/>
    </row>
    <row r="1121" spans="1:15">
      <c r="A1121" s="261"/>
      <c r="C1121" s="263"/>
      <c r="D1121" s="263"/>
      <c r="E1121"/>
      <c r="F1121"/>
      <c r="G1121"/>
      <c r="H1121"/>
      <c r="I1121"/>
      <c r="J1121"/>
      <c r="K1121"/>
      <c r="L1121"/>
      <c r="M1121"/>
      <c r="N1121"/>
      <c r="O1121"/>
    </row>
    <row r="1122" spans="1:15">
      <c r="A1122" s="261"/>
      <c r="C1122" s="263"/>
      <c r="D1122" s="263"/>
      <c r="E1122"/>
      <c r="F1122"/>
      <c r="G1122"/>
      <c r="H1122"/>
      <c r="I1122"/>
      <c r="J1122"/>
      <c r="K1122"/>
      <c r="L1122"/>
      <c r="M1122"/>
      <c r="N1122"/>
      <c r="O1122"/>
    </row>
    <row r="1123" spans="1:15">
      <c r="A1123" s="261"/>
      <c r="C1123" s="263"/>
      <c r="D1123" s="263"/>
      <c r="E1123"/>
      <c r="F1123"/>
      <c r="G1123"/>
      <c r="H1123"/>
      <c r="I1123"/>
      <c r="J1123"/>
      <c r="K1123"/>
      <c r="L1123"/>
      <c r="M1123"/>
      <c r="N1123"/>
      <c r="O1123"/>
    </row>
    <row r="1124" spans="1:15">
      <c r="A1124" s="261"/>
      <c r="C1124" s="263"/>
      <c r="D1124" s="263"/>
      <c r="E1124"/>
      <c r="F1124"/>
      <c r="G1124"/>
      <c r="H1124"/>
      <c r="I1124"/>
      <c r="J1124"/>
      <c r="K1124"/>
      <c r="L1124"/>
      <c r="M1124"/>
      <c r="N1124"/>
      <c r="O1124"/>
    </row>
    <row r="1125" spans="1:15">
      <c r="A1125" s="261"/>
      <c r="C1125" s="263"/>
      <c r="D1125" s="263"/>
      <c r="E1125"/>
      <c r="F1125"/>
      <c r="G1125"/>
      <c r="H1125"/>
      <c r="I1125"/>
      <c r="J1125"/>
      <c r="K1125"/>
      <c r="L1125"/>
      <c r="M1125"/>
      <c r="N1125"/>
      <c r="O1125"/>
    </row>
    <row r="1126" spans="1:15">
      <c r="A1126" s="261"/>
      <c r="C1126" s="263"/>
      <c r="D1126" s="263"/>
      <c r="E1126"/>
      <c r="F1126"/>
      <c r="G1126"/>
      <c r="H1126"/>
      <c r="I1126"/>
      <c r="J1126"/>
      <c r="K1126"/>
      <c r="L1126"/>
      <c r="M1126"/>
      <c r="N1126"/>
      <c r="O1126"/>
    </row>
    <row r="1127" spans="1:15">
      <c r="A1127" s="261"/>
      <c r="C1127" s="263"/>
      <c r="D1127" s="263"/>
      <c r="E1127"/>
      <c r="F1127"/>
      <c r="G1127"/>
      <c r="H1127"/>
      <c r="I1127"/>
      <c r="J1127"/>
      <c r="K1127"/>
      <c r="L1127"/>
      <c r="M1127"/>
      <c r="N1127"/>
      <c r="O1127"/>
    </row>
    <row r="1128" spans="1:15">
      <c r="A1128" s="261"/>
      <c r="C1128" s="263"/>
      <c r="D1128" s="263"/>
      <c r="E1128"/>
      <c r="F1128"/>
      <c r="G1128"/>
      <c r="H1128"/>
      <c r="I1128"/>
      <c r="J1128"/>
      <c r="K1128"/>
      <c r="L1128"/>
      <c r="M1128"/>
      <c r="N1128"/>
      <c r="O1128"/>
    </row>
    <row r="1129" spans="1:15">
      <c r="A1129" s="261"/>
      <c r="C1129" s="263"/>
      <c r="D1129" s="263"/>
      <c r="E1129"/>
      <c r="F1129"/>
      <c r="G1129"/>
      <c r="H1129"/>
      <c r="I1129"/>
      <c r="J1129"/>
      <c r="K1129"/>
      <c r="L1129"/>
      <c r="M1129"/>
      <c r="N1129"/>
      <c r="O1129"/>
    </row>
    <row r="1130" spans="1:15">
      <c r="A1130" s="261"/>
      <c r="C1130" s="263"/>
      <c r="D1130" s="263"/>
      <c r="E1130"/>
      <c r="F1130"/>
      <c r="G1130"/>
      <c r="H1130"/>
      <c r="I1130"/>
      <c r="J1130"/>
      <c r="K1130"/>
      <c r="L1130"/>
      <c r="M1130"/>
      <c r="N1130"/>
      <c r="O1130"/>
    </row>
    <row r="1131" spans="1:15">
      <c r="A1131" s="261"/>
      <c r="C1131" s="263"/>
      <c r="D1131" s="263"/>
      <c r="E1131"/>
      <c r="F1131"/>
      <c r="G1131"/>
      <c r="H1131"/>
      <c r="I1131"/>
      <c r="J1131"/>
      <c r="K1131"/>
      <c r="L1131"/>
      <c r="M1131"/>
      <c r="N1131"/>
      <c r="O1131"/>
    </row>
    <row r="1132" spans="1:15">
      <c r="A1132" s="261"/>
      <c r="C1132" s="263"/>
      <c r="D1132" s="263"/>
      <c r="E1132"/>
      <c r="F1132"/>
      <c r="G1132"/>
      <c r="H1132"/>
      <c r="I1132"/>
      <c r="J1132"/>
      <c r="K1132"/>
      <c r="L1132"/>
      <c r="M1132"/>
      <c r="N1132"/>
      <c r="O1132"/>
    </row>
    <row r="1133" spans="1:15">
      <c r="A1133" s="261"/>
      <c r="C1133" s="263"/>
      <c r="D1133" s="263"/>
      <c r="E1133"/>
      <c r="F1133"/>
      <c r="G1133"/>
      <c r="H1133"/>
      <c r="I1133"/>
      <c r="J1133"/>
      <c r="K1133"/>
      <c r="L1133"/>
      <c r="M1133"/>
      <c r="N1133"/>
      <c r="O1133"/>
    </row>
    <row r="1134" spans="1:15">
      <c r="A1134" s="261"/>
      <c r="C1134" s="263"/>
      <c r="D1134" s="263"/>
      <c r="E1134"/>
      <c r="F1134"/>
      <c r="G1134"/>
      <c r="H1134"/>
      <c r="I1134"/>
      <c r="J1134"/>
      <c r="K1134"/>
      <c r="L1134"/>
      <c r="M1134"/>
      <c r="N1134"/>
      <c r="O1134"/>
    </row>
    <row r="1135" spans="1:15">
      <c r="A1135" s="261"/>
      <c r="C1135" s="263"/>
      <c r="D1135" s="263"/>
      <c r="E1135"/>
      <c r="F1135"/>
      <c r="G1135"/>
      <c r="H1135"/>
      <c r="I1135"/>
      <c r="J1135"/>
      <c r="K1135"/>
      <c r="L1135"/>
      <c r="M1135"/>
      <c r="N1135"/>
      <c r="O1135"/>
    </row>
    <row r="1136" spans="1:15">
      <c r="A1136" s="261"/>
      <c r="C1136" s="263"/>
      <c r="D1136" s="263"/>
      <c r="E1136"/>
      <c r="F1136"/>
      <c r="G1136"/>
      <c r="H1136"/>
      <c r="I1136"/>
      <c r="J1136"/>
      <c r="K1136"/>
      <c r="L1136"/>
      <c r="M1136"/>
      <c r="N1136"/>
      <c r="O1136"/>
    </row>
    <row r="1137" spans="1:15">
      <c r="A1137" s="261"/>
      <c r="C1137" s="263"/>
      <c r="D1137" s="263"/>
      <c r="E1137"/>
      <c r="F1137"/>
      <c r="G1137"/>
      <c r="H1137"/>
      <c r="I1137"/>
      <c r="J1137"/>
      <c r="K1137"/>
      <c r="L1137"/>
      <c r="M1137"/>
      <c r="N1137"/>
      <c r="O1137"/>
    </row>
    <row r="1138" spans="1:15">
      <c r="A1138" s="261"/>
      <c r="C1138" s="263"/>
      <c r="D1138" s="263"/>
      <c r="E1138"/>
      <c r="F1138"/>
      <c r="G1138"/>
      <c r="H1138"/>
      <c r="I1138"/>
      <c r="J1138"/>
      <c r="K1138"/>
      <c r="L1138"/>
      <c r="M1138"/>
      <c r="N1138"/>
      <c r="O1138"/>
    </row>
    <row r="1139" spans="1:15">
      <c r="A1139" s="261"/>
      <c r="C1139" s="263"/>
      <c r="D1139" s="263"/>
      <c r="E1139"/>
      <c r="F1139"/>
      <c r="G1139"/>
      <c r="H1139"/>
      <c r="I1139"/>
      <c r="J1139"/>
      <c r="K1139"/>
      <c r="L1139"/>
      <c r="M1139"/>
      <c r="N1139"/>
      <c r="O1139"/>
    </row>
    <row r="1140" spans="1:15">
      <c r="A1140" s="261"/>
      <c r="C1140" s="263"/>
      <c r="D1140" s="263"/>
      <c r="E1140"/>
      <c r="F1140"/>
      <c r="G1140"/>
      <c r="H1140"/>
      <c r="I1140"/>
      <c r="J1140"/>
      <c r="K1140"/>
      <c r="L1140"/>
      <c r="M1140"/>
      <c r="N1140"/>
      <c r="O1140"/>
    </row>
    <row r="1141" spans="1:15">
      <c r="A1141" s="261"/>
      <c r="C1141" s="263"/>
      <c r="D1141" s="263"/>
      <c r="E1141"/>
      <c r="F1141"/>
      <c r="G1141"/>
      <c r="H1141"/>
      <c r="I1141"/>
      <c r="J1141"/>
      <c r="K1141"/>
      <c r="L1141"/>
      <c r="M1141"/>
      <c r="N1141"/>
      <c r="O1141"/>
    </row>
    <row r="1142" spans="1:15">
      <c r="A1142" s="261"/>
      <c r="C1142" s="263"/>
      <c r="D1142" s="263"/>
      <c r="E1142"/>
      <c r="F1142"/>
      <c r="G1142"/>
      <c r="H1142"/>
      <c r="I1142"/>
      <c r="J1142"/>
      <c r="K1142"/>
      <c r="L1142"/>
      <c r="M1142"/>
      <c r="N1142"/>
      <c r="O1142"/>
    </row>
    <row r="1143" spans="1:15">
      <c r="A1143" s="261"/>
      <c r="C1143" s="263"/>
      <c r="D1143" s="263"/>
      <c r="E1143"/>
      <c r="F1143"/>
      <c r="G1143"/>
      <c r="H1143"/>
      <c r="I1143"/>
      <c r="J1143"/>
      <c r="K1143"/>
      <c r="L1143"/>
      <c r="M1143"/>
      <c r="N1143"/>
      <c r="O1143"/>
    </row>
    <row r="1144" spans="1:15">
      <c r="A1144" s="261"/>
      <c r="C1144" s="263"/>
      <c r="D1144" s="263"/>
      <c r="E1144"/>
      <c r="F1144"/>
      <c r="G1144"/>
      <c r="H1144"/>
      <c r="I1144"/>
      <c r="J1144"/>
      <c r="K1144"/>
      <c r="L1144"/>
      <c r="M1144"/>
      <c r="N1144"/>
      <c r="O1144"/>
    </row>
    <row r="1145" spans="1:15">
      <c r="A1145" s="261"/>
      <c r="C1145" s="263"/>
      <c r="D1145" s="263"/>
      <c r="E1145"/>
      <c r="F1145"/>
      <c r="G1145"/>
      <c r="H1145"/>
      <c r="I1145"/>
      <c r="J1145"/>
      <c r="K1145"/>
      <c r="L1145"/>
      <c r="M1145"/>
      <c r="N1145"/>
      <c r="O1145"/>
    </row>
    <row r="1146" spans="1:15">
      <c r="A1146" s="261"/>
      <c r="C1146" s="263"/>
      <c r="D1146" s="263"/>
      <c r="E1146"/>
      <c r="F1146"/>
      <c r="G1146"/>
      <c r="H1146"/>
      <c r="I1146"/>
      <c r="J1146"/>
      <c r="K1146"/>
      <c r="L1146"/>
      <c r="M1146"/>
      <c r="N1146"/>
      <c r="O1146"/>
    </row>
    <row r="1147" spans="1:15">
      <c r="A1147" s="261"/>
      <c r="C1147" s="263"/>
      <c r="D1147" s="263"/>
      <c r="E1147"/>
      <c r="F1147"/>
      <c r="G1147"/>
      <c r="H1147"/>
      <c r="I1147"/>
      <c r="J1147"/>
      <c r="K1147"/>
      <c r="L1147"/>
      <c r="M1147"/>
      <c r="N1147"/>
      <c r="O1147"/>
    </row>
    <row r="1148" spans="1:15">
      <c r="A1148" s="261"/>
      <c r="C1148" s="263"/>
      <c r="D1148" s="263"/>
      <c r="E1148"/>
      <c r="F1148"/>
      <c r="G1148"/>
      <c r="H1148"/>
      <c r="I1148"/>
      <c r="J1148"/>
      <c r="K1148"/>
      <c r="L1148"/>
      <c r="M1148"/>
      <c r="N1148"/>
      <c r="O1148"/>
    </row>
    <row r="1149" spans="1:15">
      <c r="A1149" s="261"/>
      <c r="C1149" s="263"/>
      <c r="D1149" s="263"/>
      <c r="E1149"/>
      <c r="F1149"/>
      <c r="G1149"/>
      <c r="H1149"/>
      <c r="I1149"/>
      <c r="J1149"/>
      <c r="K1149"/>
      <c r="L1149"/>
      <c r="M1149"/>
      <c r="N1149"/>
      <c r="O1149"/>
    </row>
    <row r="1150" spans="1:15">
      <c r="A1150" s="261"/>
      <c r="C1150" s="263"/>
      <c r="D1150" s="263"/>
      <c r="E1150"/>
      <c r="F1150"/>
      <c r="G1150"/>
      <c r="H1150"/>
      <c r="I1150"/>
      <c r="J1150"/>
      <c r="K1150"/>
      <c r="L1150"/>
      <c r="M1150"/>
      <c r="N1150"/>
      <c r="O1150"/>
    </row>
    <row r="1151" spans="1:15">
      <c r="A1151" s="261"/>
      <c r="C1151" s="263"/>
      <c r="D1151" s="263"/>
      <c r="E1151"/>
      <c r="F1151"/>
      <c r="G1151"/>
      <c r="H1151"/>
      <c r="I1151"/>
      <c r="J1151"/>
      <c r="K1151"/>
      <c r="L1151"/>
      <c r="M1151"/>
      <c r="N1151"/>
      <c r="O1151"/>
    </row>
    <row r="1152" spans="1:15">
      <c r="A1152" s="261"/>
      <c r="C1152" s="263"/>
      <c r="D1152" s="263"/>
      <c r="E1152"/>
      <c r="F1152"/>
      <c r="G1152"/>
      <c r="H1152"/>
      <c r="I1152"/>
      <c r="J1152"/>
      <c r="K1152"/>
      <c r="L1152"/>
      <c r="M1152"/>
      <c r="N1152"/>
      <c r="O1152"/>
    </row>
    <row r="1153" spans="1:15">
      <c r="A1153" s="261"/>
      <c r="C1153" s="263"/>
      <c r="D1153" s="263"/>
      <c r="E1153"/>
      <c r="F1153"/>
      <c r="G1153"/>
      <c r="H1153"/>
      <c r="I1153"/>
      <c r="J1153"/>
      <c r="K1153"/>
      <c r="L1153"/>
      <c r="M1153"/>
      <c r="N1153"/>
      <c r="O1153"/>
    </row>
    <row r="1154" spans="1:15">
      <c r="A1154" s="261"/>
      <c r="C1154" s="263"/>
      <c r="D1154" s="263"/>
      <c r="E1154"/>
      <c r="F1154"/>
      <c r="G1154"/>
      <c r="H1154"/>
      <c r="I1154"/>
      <c r="J1154"/>
      <c r="K1154"/>
      <c r="L1154"/>
      <c r="M1154"/>
      <c r="N1154"/>
      <c r="O1154"/>
    </row>
    <row r="1155" spans="1:15">
      <c r="A1155" s="261"/>
      <c r="C1155" s="263"/>
      <c r="D1155" s="263"/>
      <c r="E1155"/>
      <c r="F1155"/>
      <c r="G1155"/>
      <c r="H1155"/>
      <c r="I1155"/>
      <c r="J1155"/>
      <c r="K1155"/>
      <c r="L1155"/>
      <c r="M1155"/>
      <c r="N1155"/>
      <c r="O1155"/>
    </row>
    <row r="1156" spans="1:15">
      <c r="A1156" s="261"/>
      <c r="C1156" s="263"/>
      <c r="D1156" s="263"/>
      <c r="E1156"/>
      <c r="F1156"/>
      <c r="G1156"/>
      <c r="H1156"/>
      <c r="I1156"/>
      <c r="J1156"/>
      <c r="K1156"/>
      <c r="L1156"/>
      <c r="M1156"/>
      <c r="N1156"/>
      <c r="O1156"/>
    </row>
    <row r="1157" spans="1:15">
      <c r="A1157" s="261"/>
      <c r="C1157" s="263"/>
      <c r="D1157" s="263"/>
      <c r="E1157"/>
      <c r="F1157"/>
      <c r="G1157"/>
      <c r="H1157"/>
      <c r="I1157"/>
      <c r="J1157"/>
      <c r="K1157"/>
      <c r="L1157"/>
      <c r="M1157"/>
      <c r="N1157"/>
      <c r="O1157"/>
    </row>
    <row r="1158" spans="1:15">
      <c r="A1158" s="261"/>
      <c r="C1158" s="263"/>
      <c r="D1158" s="263"/>
      <c r="E1158"/>
      <c r="F1158"/>
      <c r="G1158"/>
      <c r="H1158"/>
      <c r="I1158"/>
      <c r="J1158"/>
      <c r="K1158"/>
      <c r="L1158"/>
      <c r="M1158"/>
      <c r="N1158"/>
      <c r="O1158"/>
    </row>
    <row r="1159" spans="1:15">
      <c r="A1159" s="261"/>
      <c r="C1159" s="263"/>
      <c r="D1159" s="263"/>
      <c r="E1159"/>
      <c r="F1159"/>
      <c r="G1159"/>
      <c r="H1159"/>
      <c r="I1159"/>
      <c r="J1159"/>
      <c r="K1159"/>
      <c r="L1159"/>
      <c r="M1159"/>
      <c r="N1159"/>
      <c r="O1159"/>
    </row>
    <row r="1160" spans="1:15">
      <c r="A1160" s="261"/>
      <c r="C1160" s="263"/>
      <c r="D1160" s="263"/>
      <c r="E1160"/>
      <c r="F1160"/>
      <c r="G1160"/>
      <c r="H1160"/>
      <c r="I1160"/>
      <c r="J1160"/>
      <c r="K1160"/>
      <c r="L1160"/>
      <c r="M1160"/>
      <c r="N1160"/>
      <c r="O1160"/>
    </row>
    <row r="1161" spans="1:15">
      <c r="A1161" s="261"/>
      <c r="C1161" s="263"/>
      <c r="D1161" s="263"/>
      <c r="E1161"/>
      <c r="F1161"/>
      <c r="G1161"/>
      <c r="H1161"/>
      <c r="I1161"/>
      <c r="J1161"/>
      <c r="K1161"/>
      <c r="L1161"/>
      <c r="M1161"/>
      <c r="N1161"/>
      <c r="O1161"/>
    </row>
    <row r="1162" spans="1:15">
      <c r="A1162" s="261"/>
      <c r="C1162" s="263"/>
      <c r="D1162" s="263"/>
      <c r="E1162"/>
      <c r="F1162"/>
      <c r="G1162"/>
      <c r="H1162"/>
      <c r="I1162"/>
      <c r="J1162"/>
      <c r="K1162"/>
      <c r="L1162"/>
      <c r="M1162"/>
      <c r="N1162"/>
      <c r="O1162"/>
    </row>
    <row r="1163" spans="1:15">
      <c r="A1163" s="261"/>
      <c r="C1163" s="263"/>
      <c r="D1163" s="263"/>
      <c r="E1163"/>
      <c r="F1163"/>
      <c r="G1163"/>
      <c r="H1163"/>
      <c r="I1163"/>
      <c r="J1163"/>
      <c r="K1163"/>
      <c r="L1163"/>
      <c r="M1163"/>
      <c r="N1163"/>
      <c r="O1163"/>
    </row>
    <row r="1164" spans="1:15">
      <c r="A1164" s="261"/>
      <c r="C1164" s="263"/>
      <c r="D1164" s="263"/>
      <c r="E1164"/>
      <c r="F1164"/>
      <c r="G1164"/>
      <c r="H1164"/>
      <c r="I1164"/>
      <c r="J1164"/>
      <c r="K1164"/>
      <c r="L1164"/>
      <c r="M1164"/>
      <c r="N1164"/>
      <c r="O1164"/>
    </row>
    <row r="1165" spans="1:15">
      <c r="A1165" s="261"/>
      <c r="C1165" s="263"/>
      <c r="D1165" s="263"/>
      <c r="E1165"/>
      <c r="F1165"/>
      <c r="G1165"/>
      <c r="H1165"/>
      <c r="I1165"/>
      <c r="J1165"/>
      <c r="K1165"/>
      <c r="L1165"/>
      <c r="M1165"/>
      <c r="N1165"/>
      <c r="O1165"/>
    </row>
    <row r="1166" spans="1:15">
      <c r="A1166" s="261"/>
      <c r="C1166" s="263"/>
      <c r="D1166" s="263"/>
      <c r="E1166"/>
      <c r="F1166"/>
      <c r="G1166"/>
      <c r="H1166"/>
      <c r="I1166"/>
      <c r="J1166"/>
      <c r="K1166"/>
      <c r="L1166"/>
      <c r="M1166"/>
      <c r="N1166"/>
      <c r="O1166"/>
    </row>
    <row r="1167" spans="1:15">
      <c r="A1167" s="261"/>
      <c r="C1167" s="263"/>
      <c r="D1167" s="263"/>
      <c r="E1167"/>
      <c r="F1167"/>
      <c r="G1167"/>
      <c r="H1167"/>
      <c r="I1167"/>
      <c r="J1167"/>
      <c r="K1167"/>
      <c r="L1167"/>
      <c r="M1167"/>
      <c r="N1167"/>
      <c r="O1167"/>
    </row>
    <row r="1168" spans="1:15">
      <c r="A1168" s="261"/>
      <c r="C1168" s="263"/>
      <c r="D1168" s="263"/>
      <c r="E1168"/>
      <c r="F1168"/>
      <c r="G1168"/>
      <c r="H1168"/>
      <c r="I1168"/>
      <c r="J1168"/>
      <c r="K1168"/>
      <c r="L1168"/>
      <c r="M1168"/>
      <c r="N1168"/>
      <c r="O1168"/>
    </row>
    <row r="1169" spans="1:15">
      <c r="A1169" s="261"/>
      <c r="C1169" s="263"/>
      <c r="D1169" s="263"/>
      <c r="E1169"/>
      <c r="F1169"/>
      <c r="G1169"/>
      <c r="H1169"/>
      <c r="I1169"/>
      <c r="J1169"/>
      <c r="K1169"/>
      <c r="L1169"/>
      <c r="M1169"/>
      <c r="N1169"/>
      <c r="O1169"/>
    </row>
    <row r="1170" spans="1:15">
      <c r="A1170" s="261"/>
      <c r="C1170" s="263"/>
      <c r="D1170" s="263"/>
      <c r="E1170"/>
      <c r="F1170"/>
      <c r="G1170"/>
      <c r="H1170"/>
      <c r="I1170"/>
      <c r="J1170"/>
      <c r="K1170"/>
      <c r="L1170"/>
      <c r="M1170"/>
      <c r="N1170"/>
      <c r="O1170"/>
    </row>
    <row r="1171" spans="1:15">
      <c r="A1171" s="261"/>
      <c r="C1171" s="263"/>
      <c r="D1171" s="263"/>
      <c r="E1171"/>
      <c r="F1171"/>
      <c r="G1171"/>
      <c r="H1171"/>
      <c r="I1171"/>
      <c r="J1171"/>
      <c r="K1171"/>
      <c r="L1171"/>
      <c r="M1171"/>
      <c r="N1171"/>
      <c r="O1171"/>
    </row>
    <row r="1172" spans="1:15">
      <c r="A1172" s="261"/>
      <c r="C1172" s="263"/>
      <c r="D1172" s="263"/>
      <c r="E1172"/>
      <c r="F1172"/>
      <c r="G1172"/>
      <c r="H1172"/>
      <c r="I1172"/>
      <c r="J1172"/>
      <c r="K1172"/>
      <c r="L1172"/>
      <c r="M1172"/>
      <c r="N1172"/>
      <c r="O1172"/>
    </row>
    <row r="1173" spans="1:15">
      <c r="A1173" s="261"/>
      <c r="C1173" s="263"/>
      <c r="D1173" s="263"/>
      <c r="E1173"/>
      <c r="F1173"/>
      <c r="G1173"/>
      <c r="H1173"/>
      <c r="I1173"/>
      <c r="J1173"/>
      <c r="K1173"/>
      <c r="L1173"/>
      <c r="M1173"/>
      <c r="N1173"/>
      <c r="O1173"/>
    </row>
    <row r="1174" spans="1:15">
      <c r="A1174" s="261"/>
      <c r="C1174" s="263"/>
      <c r="D1174" s="263"/>
      <c r="E1174"/>
      <c r="F1174"/>
      <c r="G1174"/>
      <c r="H1174"/>
      <c r="I1174"/>
      <c r="J1174"/>
      <c r="K1174"/>
      <c r="L1174"/>
      <c r="M1174"/>
      <c r="N1174"/>
      <c r="O1174"/>
    </row>
    <row r="1175" spans="1:15">
      <c r="A1175" s="261"/>
      <c r="C1175" s="263"/>
      <c r="D1175" s="263"/>
      <c r="E1175"/>
      <c r="F1175"/>
      <c r="G1175"/>
      <c r="H1175"/>
      <c r="I1175"/>
      <c r="J1175"/>
      <c r="K1175"/>
      <c r="L1175"/>
      <c r="M1175"/>
      <c r="N1175"/>
      <c r="O1175"/>
    </row>
    <row r="1176" spans="1:15">
      <c r="A1176" s="261"/>
      <c r="C1176" s="263"/>
      <c r="D1176" s="263"/>
      <c r="E1176"/>
      <c r="F1176"/>
      <c r="G1176"/>
      <c r="H1176"/>
      <c r="I1176"/>
      <c r="J1176"/>
      <c r="K1176"/>
      <c r="L1176"/>
      <c r="M1176"/>
      <c r="N1176"/>
      <c r="O1176"/>
    </row>
    <row r="1177" spans="1:15">
      <c r="A1177" s="261"/>
      <c r="C1177" s="263"/>
      <c r="D1177" s="263"/>
      <c r="E1177"/>
      <c r="F1177"/>
      <c r="G1177"/>
      <c r="H1177"/>
      <c r="I1177"/>
      <c r="J1177"/>
      <c r="K1177"/>
      <c r="L1177"/>
      <c r="M1177"/>
      <c r="N1177"/>
      <c r="O1177"/>
    </row>
    <row r="1178" spans="1:15">
      <c r="A1178" s="261"/>
      <c r="C1178" s="263"/>
      <c r="D1178" s="263"/>
      <c r="E1178"/>
      <c r="F1178"/>
      <c r="G1178"/>
      <c r="H1178"/>
      <c r="I1178"/>
      <c r="J1178"/>
      <c r="K1178"/>
      <c r="L1178"/>
      <c r="M1178"/>
      <c r="N1178"/>
      <c r="O1178"/>
    </row>
    <row r="1179" spans="1:15">
      <c r="A1179" s="261"/>
      <c r="C1179" s="263"/>
      <c r="D1179" s="263"/>
      <c r="E1179"/>
      <c r="F1179"/>
      <c r="G1179"/>
      <c r="H1179"/>
      <c r="I1179"/>
      <c r="J1179"/>
      <c r="K1179"/>
      <c r="L1179"/>
      <c r="M1179"/>
      <c r="N1179"/>
      <c r="O1179"/>
    </row>
    <row r="1180" spans="1:15">
      <c r="A1180" s="261"/>
      <c r="C1180" s="263"/>
      <c r="D1180" s="263"/>
      <c r="E1180"/>
      <c r="F1180"/>
      <c r="G1180"/>
      <c r="H1180"/>
      <c r="I1180"/>
      <c r="J1180"/>
      <c r="K1180"/>
      <c r="L1180"/>
      <c r="M1180"/>
      <c r="N1180"/>
      <c r="O1180"/>
    </row>
    <row r="1181" spans="1:15">
      <c r="A1181" s="261"/>
      <c r="C1181" s="263"/>
      <c r="D1181" s="263"/>
      <c r="E1181"/>
      <c r="F1181"/>
      <c r="G1181"/>
      <c r="H1181"/>
      <c r="I1181"/>
      <c r="J1181"/>
      <c r="K1181"/>
      <c r="L1181"/>
      <c r="M1181"/>
      <c r="N1181"/>
      <c r="O1181"/>
    </row>
    <row r="1182" spans="1:15">
      <c r="A1182" s="261"/>
      <c r="C1182" s="263"/>
      <c r="D1182" s="263"/>
      <c r="E1182"/>
      <c r="F1182"/>
      <c r="G1182"/>
      <c r="H1182"/>
      <c r="I1182"/>
      <c r="J1182"/>
      <c r="K1182"/>
      <c r="L1182"/>
      <c r="M1182"/>
      <c r="N1182"/>
      <c r="O1182"/>
    </row>
    <row r="1183" spans="1:15">
      <c r="A1183" s="261"/>
      <c r="C1183" s="263"/>
      <c r="D1183" s="263"/>
      <c r="E1183"/>
      <c r="F1183"/>
      <c r="G1183"/>
      <c r="H1183"/>
      <c r="I1183"/>
      <c r="J1183"/>
      <c r="K1183"/>
      <c r="L1183"/>
      <c r="M1183"/>
      <c r="N1183"/>
      <c r="O1183"/>
    </row>
    <row r="1184" spans="1:15">
      <c r="A1184" s="261"/>
      <c r="C1184" s="263"/>
      <c r="D1184" s="263"/>
      <c r="E1184"/>
      <c r="F1184"/>
      <c r="G1184"/>
      <c r="H1184"/>
      <c r="I1184"/>
      <c r="J1184"/>
      <c r="K1184"/>
      <c r="L1184"/>
      <c r="M1184"/>
      <c r="N1184"/>
      <c r="O1184"/>
    </row>
    <row r="1185" spans="1:15">
      <c r="A1185" s="261"/>
      <c r="C1185" s="263"/>
      <c r="D1185" s="263"/>
      <c r="E1185"/>
      <c r="F1185"/>
      <c r="G1185"/>
      <c r="H1185"/>
      <c r="I1185"/>
      <c r="J1185"/>
      <c r="K1185"/>
      <c r="L1185"/>
      <c r="M1185"/>
      <c r="N1185"/>
      <c r="O1185"/>
    </row>
    <row r="1186" spans="1:15">
      <c r="A1186" s="261"/>
      <c r="C1186" s="263"/>
      <c r="D1186" s="263"/>
      <c r="E1186"/>
      <c r="F1186"/>
      <c r="G1186"/>
      <c r="H1186"/>
      <c r="I1186"/>
      <c r="J1186"/>
      <c r="K1186"/>
      <c r="L1186"/>
      <c r="M1186"/>
      <c r="N1186"/>
      <c r="O1186"/>
    </row>
    <row r="1187" spans="1:15">
      <c r="A1187" s="261"/>
      <c r="C1187" s="263"/>
      <c r="D1187" s="263"/>
      <c r="E1187"/>
      <c r="F1187"/>
      <c r="G1187"/>
      <c r="H1187"/>
      <c r="I1187"/>
      <c r="J1187"/>
      <c r="K1187"/>
      <c r="L1187"/>
      <c r="M1187"/>
      <c r="N1187"/>
      <c r="O1187"/>
    </row>
    <row r="1188" spans="1:15">
      <c r="A1188" s="261"/>
      <c r="C1188" s="263"/>
      <c r="D1188" s="263"/>
      <c r="E1188"/>
      <c r="F1188"/>
      <c r="G1188"/>
      <c r="H1188"/>
      <c r="I1188"/>
      <c r="J1188"/>
      <c r="K1188"/>
      <c r="L1188"/>
      <c r="M1188"/>
      <c r="N1188"/>
      <c r="O1188"/>
    </row>
    <row r="1189" spans="1:15">
      <c r="A1189" s="261"/>
      <c r="C1189" s="263"/>
      <c r="D1189" s="263"/>
      <c r="E1189"/>
      <c r="F1189"/>
      <c r="G1189"/>
      <c r="H1189"/>
      <c r="I1189"/>
      <c r="J1189"/>
      <c r="K1189"/>
      <c r="L1189"/>
      <c r="M1189"/>
      <c r="N1189"/>
      <c r="O1189"/>
    </row>
    <row r="1190" spans="1:15">
      <c r="A1190" s="261"/>
      <c r="C1190" s="263"/>
      <c r="D1190" s="263"/>
      <c r="E1190"/>
      <c r="F1190"/>
      <c r="G1190"/>
      <c r="H1190"/>
      <c r="I1190"/>
      <c r="J1190"/>
      <c r="K1190"/>
      <c r="L1190"/>
      <c r="M1190"/>
      <c r="N1190"/>
      <c r="O1190"/>
    </row>
    <row r="1191" spans="1:15">
      <c r="A1191" s="261"/>
      <c r="C1191" s="263"/>
      <c r="D1191" s="263"/>
      <c r="E1191"/>
      <c r="F1191"/>
      <c r="G1191"/>
      <c r="H1191"/>
      <c r="I1191"/>
      <c r="J1191"/>
      <c r="K1191"/>
      <c r="L1191"/>
      <c r="M1191"/>
      <c r="N1191"/>
      <c r="O1191"/>
    </row>
    <row r="1192" spans="1:15">
      <c r="A1192" s="261"/>
      <c r="C1192" s="263"/>
      <c r="D1192" s="263"/>
      <c r="E1192"/>
      <c r="F1192"/>
      <c r="G1192"/>
      <c r="H1192"/>
      <c r="I1192"/>
      <c r="J1192"/>
      <c r="K1192"/>
      <c r="L1192"/>
      <c r="M1192"/>
      <c r="N1192"/>
      <c r="O1192"/>
    </row>
    <row r="1193" spans="1:15">
      <c r="A1193" s="261"/>
      <c r="C1193" s="263"/>
      <c r="D1193" s="263"/>
      <c r="E1193"/>
      <c r="F1193"/>
      <c r="G1193"/>
      <c r="H1193"/>
      <c r="I1193"/>
      <c r="J1193"/>
      <c r="K1193"/>
      <c r="L1193"/>
      <c r="M1193"/>
      <c r="N1193"/>
      <c r="O1193"/>
    </row>
    <row r="1194" spans="1:15">
      <c r="A1194" s="261"/>
      <c r="C1194" s="263"/>
      <c r="D1194" s="263"/>
      <c r="E1194"/>
      <c r="F1194"/>
      <c r="G1194"/>
      <c r="H1194"/>
      <c r="I1194"/>
      <c r="J1194"/>
      <c r="K1194"/>
      <c r="L1194"/>
      <c r="M1194"/>
      <c r="N1194"/>
      <c r="O1194"/>
    </row>
    <row r="1195" spans="1:15">
      <c r="A1195" s="261"/>
      <c r="C1195" s="263"/>
      <c r="D1195" s="263"/>
      <c r="E1195"/>
      <c r="F1195"/>
      <c r="G1195"/>
      <c r="H1195"/>
      <c r="I1195"/>
      <c r="J1195"/>
      <c r="K1195"/>
      <c r="L1195"/>
      <c r="M1195"/>
      <c r="N1195"/>
      <c r="O1195"/>
    </row>
    <row r="1196" spans="1:15">
      <c r="A1196" s="261"/>
      <c r="C1196" s="263"/>
      <c r="D1196" s="263"/>
      <c r="E1196"/>
      <c r="F1196"/>
      <c r="G1196"/>
      <c r="H1196"/>
      <c r="I1196"/>
      <c r="J1196"/>
      <c r="K1196"/>
      <c r="L1196"/>
      <c r="M1196"/>
      <c r="N1196"/>
      <c r="O1196"/>
    </row>
    <row r="1197" spans="1:15">
      <c r="A1197" s="261"/>
      <c r="C1197" s="263"/>
      <c r="D1197" s="263"/>
      <c r="E1197"/>
      <c r="F1197"/>
      <c r="G1197"/>
      <c r="H1197"/>
      <c r="I1197"/>
      <c r="J1197"/>
      <c r="K1197"/>
      <c r="L1197"/>
      <c r="M1197"/>
      <c r="N1197"/>
      <c r="O1197"/>
    </row>
    <row r="1198" spans="1:15">
      <c r="A1198" s="261"/>
      <c r="C1198" s="263"/>
      <c r="D1198" s="263"/>
      <c r="E1198"/>
      <c r="F1198"/>
      <c r="G1198"/>
      <c r="H1198"/>
      <c r="I1198"/>
      <c r="J1198"/>
      <c r="K1198"/>
      <c r="L1198"/>
      <c r="M1198"/>
      <c r="N1198"/>
      <c r="O1198"/>
    </row>
    <row r="1199" spans="1:15">
      <c r="A1199" s="261"/>
      <c r="C1199" s="263"/>
      <c r="D1199" s="263"/>
      <c r="E1199"/>
      <c r="F1199"/>
      <c r="G1199"/>
      <c r="H1199"/>
      <c r="I1199"/>
      <c r="J1199"/>
      <c r="K1199"/>
      <c r="L1199"/>
      <c r="M1199"/>
      <c r="N1199"/>
      <c r="O1199"/>
    </row>
    <row r="1200" spans="1:15">
      <c r="A1200" s="261"/>
      <c r="C1200" s="263"/>
      <c r="D1200" s="263"/>
      <c r="E1200"/>
      <c r="F1200"/>
      <c r="G1200"/>
      <c r="H1200"/>
      <c r="I1200"/>
      <c r="J1200"/>
      <c r="K1200"/>
      <c r="L1200"/>
      <c r="M1200"/>
      <c r="N1200"/>
      <c r="O1200"/>
    </row>
    <row r="1201" spans="1:15">
      <c r="A1201" s="261"/>
      <c r="C1201" s="263"/>
      <c r="D1201" s="263"/>
      <c r="E1201"/>
      <c r="F1201"/>
      <c r="G1201"/>
      <c r="H1201"/>
      <c r="I1201"/>
      <c r="J1201"/>
      <c r="K1201"/>
      <c r="L1201"/>
      <c r="M1201"/>
      <c r="N1201"/>
      <c r="O1201"/>
    </row>
    <row r="1202" spans="1:15">
      <c r="A1202" s="261"/>
      <c r="C1202" s="263"/>
      <c r="D1202" s="263"/>
      <c r="E1202"/>
      <c r="F1202"/>
      <c r="G1202"/>
      <c r="H1202"/>
      <c r="I1202"/>
      <c r="J1202"/>
      <c r="K1202"/>
      <c r="L1202"/>
      <c r="M1202"/>
      <c r="N1202"/>
      <c r="O1202"/>
    </row>
    <row r="1203" spans="1:15">
      <c r="A1203" s="261"/>
      <c r="C1203" s="263"/>
      <c r="D1203" s="263"/>
      <c r="E1203"/>
      <c r="F1203"/>
      <c r="G1203"/>
      <c r="H1203"/>
      <c r="I1203"/>
      <c r="J1203"/>
      <c r="K1203"/>
      <c r="L1203"/>
      <c r="M1203"/>
      <c r="N1203"/>
      <c r="O1203"/>
    </row>
    <row r="1204" spans="1:15">
      <c r="A1204" s="261"/>
      <c r="C1204" s="263"/>
      <c r="D1204" s="263"/>
      <c r="E1204"/>
      <c r="F1204"/>
      <c r="G1204"/>
      <c r="H1204"/>
      <c r="I1204"/>
      <c r="J1204"/>
      <c r="K1204"/>
      <c r="L1204"/>
      <c r="M1204"/>
      <c r="N1204"/>
      <c r="O1204"/>
    </row>
    <row r="1205" spans="1:15">
      <c r="A1205" s="261"/>
      <c r="C1205" s="263"/>
      <c r="D1205" s="263"/>
      <c r="E1205"/>
      <c r="F1205"/>
      <c r="G1205"/>
      <c r="H1205"/>
      <c r="I1205"/>
      <c r="J1205"/>
      <c r="K1205"/>
      <c r="L1205"/>
      <c r="M1205"/>
      <c r="N1205"/>
      <c r="O1205"/>
    </row>
    <row r="1206" spans="1:15">
      <c r="A1206" s="261"/>
      <c r="C1206" s="263"/>
      <c r="D1206" s="263"/>
      <c r="E1206"/>
      <c r="F1206"/>
      <c r="G1206"/>
      <c r="H1206"/>
      <c r="I1206"/>
      <c r="J1206"/>
      <c r="K1206"/>
      <c r="L1206"/>
      <c r="M1206"/>
      <c r="N1206"/>
      <c r="O1206"/>
    </row>
    <row r="1207" spans="1:15">
      <c r="A1207" s="261"/>
      <c r="C1207" s="263"/>
      <c r="D1207" s="263"/>
      <c r="E1207"/>
      <c r="F1207"/>
      <c r="G1207"/>
      <c r="H1207"/>
      <c r="I1207"/>
      <c r="J1207"/>
      <c r="K1207"/>
      <c r="L1207"/>
      <c r="M1207"/>
      <c r="N1207"/>
      <c r="O1207"/>
    </row>
    <row r="1208" spans="1:15">
      <c r="A1208" s="261"/>
      <c r="C1208" s="263"/>
      <c r="D1208" s="263"/>
      <c r="E1208"/>
      <c r="F1208"/>
      <c r="G1208"/>
      <c r="H1208"/>
      <c r="I1208"/>
      <c r="J1208"/>
      <c r="K1208"/>
      <c r="L1208"/>
      <c r="M1208"/>
      <c r="N1208"/>
      <c r="O1208"/>
    </row>
    <row r="1209" spans="1:15">
      <c r="A1209" s="261"/>
      <c r="C1209" s="263"/>
      <c r="D1209" s="263"/>
      <c r="E1209"/>
      <c r="F1209"/>
      <c r="G1209"/>
      <c r="H1209"/>
      <c r="I1209"/>
      <c r="J1209"/>
      <c r="K1209"/>
      <c r="L1209"/>
      <c r="M1209"/>
      <c r="N1209"/>
      <c r="O1209"/>
    </row>
    <row r="1210" spans="1:15">
      <c r="A1210" s="261"/>
      <c r="C1210" s="263"/>
      <c r="D1210" s="263"/>
      <c r="E1210"/>
      <c r="F1210"/>
      <c r="G1210"/>
      <c r="H1210"/>
      <c r="I1210"/>
      <c r="J1210"/>
      <c r="K1210"/>
      <c r="L1210"/>
      <c r="M1210"/>
      <c r="N1210"/>
      <c r="O1210"/>
    </row>
    <row r="1211" spans="1:15">
      <c r="A1211" s="261"/>
      <c r="C1211" s="263"/>
      <c r="D1211" s="263"/>
      <c r="E1211"/>
      <c r="F1211"/>
      <c r="G1211"/>
      <c r="H1211"/>
      <c r="I1211"/>
      <c r="J1211"/>
      <c r="K1211"/>
      <c r="L1211"/>
      <c r="M1211"/>
      <c r="N1211"/>
      <c r="O1211"/>
    </row>
    <row r="1212" spans="1:15">
      <c r="A1212" s="261"/>
      <c r="C1212" s="263"/>
      <c r="D1212" s="263"/>
      <c r="E1212"/>
      <c r="F1212"/>
      <c r="G1212"/>
      <c r="H1212"/>
      <c r="I1212"/>
      <c r="J1212"/>
      <c r="K1212"/>
      <c r="L1212"/>
      <c r="M1212"/>
      <c r="N1212"/>
      <c r="O1212"/>
    </row>
    <row r="1213" spans="1:15">
      <c r="A1213" s="261"/>
      <c r="C1213" s="263"/>
      <c r="D1213" s="263"/>
      <c r="E1213"/>
      <c r="F1213"/>
      <c r="G1213"/>
      <c r="H1213"/>
      <c r="I1213"/>
      <c r="J1213"/>
      <c r="K1213"/>
      <c r="L1213"/>
      <c r="M1213"/>
      <c r="N1213"/>
      <c r="O1213"/>
    </row>
    <row r="1214" spans="1:15">
      <c r="A1214" s="261"/>
      <c r="C1214" s="263"/>
      <c r="D1214" s="263"/>
      <c r="E1214"/>
      <c r="F1214"/>
      <c r="G1214"/>
      <c r="H1214"/>
      <c r="I1214"/>
      <c r="J1214"/>
      <c r="K1214"/>
      <c r="L1214"/>
      <c r="M1214"/>
      <c r="N1214"/>
      <c r="O1214"/>
    </row>
    <row r="1215" spans="1:15">
      <c r="A1215" s="261"/>
      <c r="C1215" s="263"/>
      <c r="D1215" s="263"/>
      <c r="E1215"/>
      <c r="F1215"/>
      <c r="G1215"/>
      <c r="H1215"/>
      <c r="I1215"/>
      <c r="J1215"/>
      <c r="K1215"/>
      <c r="L1215"/>
      <c r="M1215"/>
      <c r="N1215"/>
      <c r="O1215"/>
    </row>
    <row r="1216" spans="1:15">
      <c r="A1216" s="261"/>
      <c r="C1216" s="263"/>
      <c r="D1216" s="263"/>
      <c r="E1216"/>
      <c r="F1216"/>
      <c r="G1216"/>
      <c r="H1216"/>
      <c r="I1216"/>
      <c r="J1216"/>
      <c r="K1216"/>
      <c r="L1216"/>
      <c r="M1216"/>
      <c r="N1216"/>
      <c r="O1216"/>
    </row>
    <row r="1217" spans="1:15">
      <c r="A1217" s="261"/>
      <c r="C1217" s="263"/>
      <c r="D1217" s="263"/>
      <c r="E1217"/>
      <c r="F1217"/>
      <c r="G1217"/>
      <c r="H1217"/>
      <c r="I1217"/>
      <c r="J1217"/>
      <c r="K1217"/>
      <c r="L1217"/>
      <c r="M1217"/>
      <c r="N1217"/>
      <c r="O1217"/>
    </row>
    <row r="1218" spans="1:15">
      <c r="A1218" s="261"/>
      <c r="C1218" s="263"/>
      <c r="D1218" s="263"/>
      <c r="E1218"/>
      <c r="F1218"/>
      <c r="G1218"/>
      <c r="H1218"/>
      <c r="I1218"/>
      <c r="J1218"/>
      <c r="K1218"/>
      <c r="L1218"/>
      <c r="M1218"/>
      <c r="N1218"/>
      <c r="O1218"/>
    </row>
    <row r="1219" spans="1:15">
      <c r="A1219" s="261"/>
      <c r="C1219" s="263"/>
      <c r="D1219" s="263"/>
      <c r="E1219"/>
      <c r="F1219"/>
      <c r="G1219"/>
      <c r="H1219"/>
      <c r="I1219"/>
      <c r="J1219"/>
      <c r="K1219"/>
      <c r="L1219"/>
      <c r="M1219"/>
      <c r="N1219"/>
      <c r="O1219"/>
    </row>
    <row r="1220" spans="1:15">
      <c r="A1220" s="261"/>
      <c r="C1220" s="263"/>
      <c r="D1220" s="263"/>
      <c r="E1220"/>
      <c r="F1220"/>
      <c r="G1220"/>
      <c r="H1220"/>
      <c r="I1220"/>
      <c r="J1220"/>
      <c r="K1220"/>
      <c r="L1220"/>
      <c r="M1220"/>
      <c r="N1220"/>
      <c r="O1220"/>
    </row>
    <row r="1221" spans="1:15">
      <c r="A1221" s="261"/>
      <c r="C1221" s="263"/>
      <c r="D1221" s="263"/>
      <c r="E1221"/>
      <c r="F1221"/>
      <c r="G1221"/>
      <c r="H1221"/>
      <c r="I1221"/>
      <c r="J1221"/>
      <c r="K1221"/>
      <c r="L1221"/>
      <c r="M1221"/>
      <c r="N1221"/>
      <c r="O1221"/>
    </row>
    <row r="1222" spans="1:15">
      <c r="A1222" s="261"/>
      <c r="C1222" s="263"/>
      <c r="D1222" s="263"/>
      <c r="E1222"/>
      <c r="F1222"/>
      <c r="G1222"/>
      <c r="H1222"/>
      <c r="I1222"/>
      <c r="J1222"/>
      <c r="K1222"/>
      <c r="L1222"/>
      <c r="M1222"/>
      <c r="N1222"/>
      <c r="O1222"/>
    </row>
    <row r="1223" spans="1:15">
      <c r="A1223" s="261"/>
      <c r="C1223" s="263"/>
      <c r="D1223" s="263"/>
      <c r="E1223"/>
      <c r="F1223"/>
      <c r="G1223"/>
      <c r="H1223"/>
      <c r="I1223"/>
      <c r="J1223"/>
      <c r="K1223"/>
      <c r="L1223"/>
      <c r="M1223"/>
      <c r="N1223"/>
      <c r="O1223"/>
    </row>
    <row r="1224" spans="1:15">
      <c r="A1224" s="261"/>
      <c r="C1224" s="263"/>
      <c r="D1224" s="263"/>
      <c r="E1224"/>
      <c r="F1224"/>
      <c r="G1224"/>
      <c r="H1224"/>
      <c r="I1224"/>
      <c r="J1224"/>
      <c r="K1224"/>
      <c r="L1224"/>
      <c r="M1224"/>
      <c r="N1224"/>
      <c r="O1224"/>
    </row>
    <row r="1225" spans="1:15">
      <c r="A1225" s="261"/>
      <c r="C1225" s="263"/>
      <c r="D1225" s="263"/>
      <c r="E1225"/>
      <c r="F1225"/>
      <c r="G1225"/>
      <c r="H1225"/>
      <c r="I1225"/>
      <c r="J1225" s="228" t="s">
        <v>268</v>
      </c>
      <c r="K1225"/>
      <c r="L1225"/>
      <c r="M1225"/>
      <c r="N1225"/>
      <c r="O1225"/>
    </row>
    <row r="1226" spans="1:15">
      <c r="A1226" s="261"/>
      <c r="C1226" s="263"/>
      <c r="D1226" s="263"/>
      <c r="E1226"/>
      <c r="F1226"/>
      <c r="G1226"/>
      <c r="H1226"/>
      <c r="I1226"/>
      <c r="J1226"/>
      <c r="K1226"/>
      <c r="L1226"/>
      <c r="M1226"/>
      <c r="N1226"/>
      <c r="O1226"/>
    </row>
    <row r="1227" spans="1:15">
      <c r="A1227" s="261"/>
      <c r="C1227" s="263"/>
      <c r="D1227" s="263"/>
      <c r="E1227"/>
      <c r="F1227"/>
      <c r="G1227"/>
      <c r="H1227"/>
      <c r="I1227"/>
      <c r="J1227"/>
      <c r="K1227"/>
      <c r="L1227"/>
      <c r="M1227"/>
      <c r="N1227"/>
      <c r="O1227"/>
    </row>
    <row r="1228" spans="1:15">
      <c r="A1228" s="261"/>
      <c r="C1228" s="263"/>
      <c r="D1228" s="263"/>
      <c r="E1228"/>
      <c r="F1228"/>
      <c r="G1228"/>
      <c r="H1228"/>
      <c r="I1228"/>
      <c r="J1228"/>
      <c r="K1228"/>
      <c r="L1228"/>
      <c r="M1228"/>
      <c r="N1228"/>
      <c r="O1228"/>
    </row>
    <row r="1229" spans="1:15">
      <c r="A1229" s="261"/>
      <c r="C1229" s="263"/>
      <c r="D1229" s="263"/>
      <c r="E1229"/>
      <c r="F1229"/>
      <c r="G1229"/>
      <c r="H1229"/>
      <c r="I1229"/>
      <c r="J1229"/>
      <c r="K1229"/>
      <c r="L1229"/>
      <c r="M1229"/>
      <c r="N1229"/>
      <c r="O1229"/>
    </row>
    <row r="1230" spans="1:15">
      <c r="A1230" s="261"/>
      <c r="C1230" s="263"/>
      <c r="D1230" s="263"/>
      <c r="E1230"/>
      <c r="F1230"/>
      <c r="G1230"/>
      <c r="H1230"/>
      <c r="I1230"/>
      <c r="J1230"/>
      <c r="K1230"/>
      <c r="L1230"/>
      <c r="M1230"/>
      <c r="N1230"/>
      <c r="O1230"/>
    </row>
    <row r="1231" spans="1:15">
      <c r="A1231" s="261"/>
      <c r="C1231" s="263"/>
      <c r="D1231" s="263"/>
      <c r="E1231"/>
      <c r="F1231"/>
      <c r="G1231"/>
      <c r="H1231"/>
      <c r="I1231"/>
      <c r="J1231"/>
      <c r="K1231"/>
      <c r="L1231"/>
      <c r="M1231"/>
      <c r="N1231"/>
      <c r="O1231"/>
    </row>
    <row r="1232" spans="1:15">
      <c r="A1232" s="261"/>
      <c r="C1232" s="263"/>
      <c r="D1232" s="263"/>
      <c r="E1232"/>
      <c r="F1232"/>
      <c r="G1232"/>
      <c r="H1232"/>
      <c r="I1232"/>
      <c r="J1232"/>
      <c r="K1232"/>
      <c r="L1232"/>
      <c r="M1232"/>
      <c r="N1232"/>
      <c r="O1232"/>
    </row>
    <row r="1233" spans="1:15">
      <c r="A1233" s="261"/>
      <c r="C1233" s="263"/>
      <c r="D1233" s="263"/>
      <c r="E1233"/>
      <c r="F1233"/>
      <c r="G1233"/>
      <c r="H1233"/>
      <c r="I1233"/>
      <c r="J1233"/>
      <c r="K1233"/>
      <c r="L1233"/>
      <c r="M1233"/>
      <c r="N1233"/>
      <c r="O1233"/>
    </row>
    <row r="1234" spans="1:15">
      <c r="A1234" s="261"/>
      <c r="C1234" s="263"/>
      <c r="D1234" s="263"/>
      <c r="E1234"/>
      <c r="F1234"/>
      <c r="G1234"/>
      <c r="H1234"/>
      <c r="I1234"/>
      <c r="J1234"/>
      <c r="K1234"/>
      <c r="L1234"/>
      <c r="M1234"/>
      <c r="N1234"/>
      <c r="O1234"/>
    </row>
    <row r="1235" spans="1:15">
      <c r="A1235" s="261"/>
      <c r="C1235" s="263"/>
      <c r="D1235" s="263"/>
      <c r="E1235"/>
      <c r="F1235"/>
      <c r="G1235"/>
      <c r="H1235"/>
      <c r="I1235"/>
      <c r="J1235"/>
      <c r="K1235"/>
      <c r="L1235"/>
      <c r="M1235"/>
      <c r="N1235"/>
      <c r="O1235"/>
    </row>
    <row r="1236" spans="1:15">
      <c r="A1236" s="261"/>
      <c r="C1236" s="263"/>
      <c r="D1236" s="263"/>
      <c r="E1236"/>
      <c r="F1236"/>
      <c r="G1236"/>
      <c r="H1236"/>
      <c r="I1236"/>
      <c r="J1236"/>
      <c r="K1236"/>
      <c r="L1236"/>
      <c r="M1236"/>
      <c r="N1236"/>
      <c r="O1236"/>
    </row>
    <row r="1237" spans="1:15">
      <c r="A1237" s="261"/>
      <c r="C1237" s="263"/>
      <c r="D1237" s="263"/>
      <c r="E1237"/>
      <c r="F1237"/>
      <c r="G1237"/>
      <c r="H1237"/>
      <c r="I1237"/>
      <c r="K1237"/>
      <c r="L1237"/>
      <c r="M1237"/>
      <c r="N1237"/>
      <c r="O1237"/>
    </row>
  </sheetData>
  <sheetProtection password="D52D" sheet="1" objects="1" scenarios="1" formatCells="0" selectLockedCells="1" sort="0" pivotTables="0"/>
  <mergeCells count="35">
    <mergeCell ref="C94:F94"/>
    <mergeCell ref="H108:M108"/>
    <mergeCell ref="C95:F95"/>
    <mergeCell ref="H95:J95"/>
    <mergeCell ref="C89:F89"/>
    <mergeCell ref="C90:F90"/>
    <mergeCell ref="H94:J94"/>
    <mergeCell ref="C93:F93"/>
    <mergeCell ref="H93:J93"/>
    <mergeCell ref="I272:M272"/>
    <mergeCell ref="E150:M150"/>
    <mergeCell ref="H147:I147"/>
    <mergeCell ref="K147:L147"/>
    <mergeCell ref="G105:M105"/>
    <mergeCell ref="I176:K176"/>
    <mergeCell ref="E252:H252"/>
    <mergeCell ref="E135:M135"/>
    <mergeCell ref="G235:M235"/>
    <mergeCell ref="F239:M239"/>
    <mergeCell ref="F111:M111"/>
    <mergeCell ref="D2:I2"/>
    <mergeCell ref="D3:I3"/>
    <mergeCell ref="G84:M84"/>
    <mergeCell ref="H91:J91"/>
    <mergeCell ref="H92:J92"/>
    <mergeCell ref="C91:F91"/>
    <mergeCell ref="C92:F92"/>
    <mergeCell ref="E13:M13"/>
    <mergeCell ref="G16:M16"/>
    <mergeCell ref="L2:O2"/>
    <mergeCell ref="L3:O3"/>
    <mergeCell ref="A6:O6"/>
    <mergeCell ref="H89:J89"/>
    <mergeCell ref="G25:M25"/>
    <mergeCell ref="H90:J90"/>
  </mergeCells>
  <pageMargins left="0.25" right="0.25" top="0.65" bottom="0.3" header="0.3" footer="0.3"/>
  <pageSetup paperSize="9" scale="82" firstPageNumber="0" fitToHeight="0" orientation="portrait" horizontalDpi="300" verticalDpi="300" r:id="rId1"/>
  <headerFooter alignWithMargins="0">
    <oddHeader>&amp;C&amp;"Calibri,Regular"&amp;11AGENCY PROCUREMENT COMPLIANCE AND PERFORMANCE INDICATORS (APCPI) 
QUESTIONNAIRE</oddHeader>
  </headerFooter>
  <rowBreaks count="2" manualBreakCount="2">
    <brk id="198" max="14" man="1"/>
    <brk id="267" max="14" man="1"/>
  </rowBreaks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9"/>
  <sheetViews>
    <sheetView zoomScale="80" zoomScaleNormal="80" zoomScaleSheetLayoutView="55" workbookViewId="0">
      <selection activeCell="D13" sqref="D13"/>
    </sheetView>
  </sheetViews>
  <sheetFormatPr defaultColWidth="9.140625" defaultRowHeight="15.75"/>
  <cols>
    <col min="1" max="1" width="5" style="125" customWidth="1"/>
    <col min="2" max="2" width="69.7109375" style="193" customWidth="1"/>
    <col min="3" max="3" width="23.85546875" style="193" hidden="1" customWidth="1"/>
    <col min="4" max="4" width="37" style="125" customWidth="1"/>
    <col min="5" max="5" width="23.85546875" style="194" hidden="1" customWidth="1"/>
    <col min="6" max="6" width="37" style="125" customWidth="1"/>
    <col min="7" max="7" width="23.85546875" style="193" hidden="1" customWidth="1"/>
    <col min="8" max="8" width="37" style="125" customWidth="1"/>
    <col min="9" max="9" width="23.85546875" style="195" hidden="1" customWidth="1"/>
    <col min="10" max="10" width="37" style="125" customWidth="1"/>
    <col min="11" max="11" width="10.42578125" style="196" customWidth="1"/>
    <col min="12" max="12" width="9.140625" style="125" hidden="1" customWidth="1"/>
    <col min="13" max="16384" width="9.140625" style="125"/>
  </cols>
  <sheetData>
    <row r="1" spans="1:13">
      <c r="A1" s="124"/>
      <c r="B1" s="189"/>
      <c r="C1" s="189"/>
      <c r="D1" s="124"/>
      <c r="E1" s="190"/>
      <c r="F1" s="124"/>
      <c r="G1" s="189"/>
      <c r="H1" s="124"/>
      <c r="I1" s="191"/>
      <c r="J1" s="124"/>
      <c r="K1" s="192"/>
      <c r="L1" s="124"/>
      <c r="M1" s="124"/>
    </row>
    <row r="2" spans="1:13">
      <c r="A2" s="121" t="s">
        <v>77</v>
      </c>
      <c r="B2" s="122"/>
      <c r="C2" s="122"/>
      <c r="D2" s="121"/>
      <c r="E2" s="123"/>
      <c r="F2" s="121"/>
      <c r="G2" s="122"/>
      <c r="H2" s="121"/>
      <c r="I2" s="122"/>
      <c r="J2" s="121"/>
      <c r="K2" s="124"/>
      <c r="L2" s="124"/>
      <c r="M2" s="124"/>
    </row>
    <row r="3" spans="1:13">
      <c r="A3" s="121" t="s">
        <v>78</v>
      </c>
      <c r="B3" s="122"/>
      <c r="C3" s="122"/>
      <c r="D3" s="121"/>
      <c r="E3" s="123"/>
      <c r="F3" s="121"/>
      <c r="G3" s="122"/>
      <c r="H3" s="121"/>
      <c r="I3" s="122"/>
      <c r="J3" s="121"/>
      <c r="K3" s="121"/>
      <c r="L3" s="121"/>
      <c r="M3" s="124"/>
    </row>
    <row r="4" spans="1:13" s="131" customFormat="1">
      <c r="A4" s="126"/>
      <c r="B4" s="127"/>
      <c r="C4" s="127"/>
      <c r="D4" s="128"/>
      <c r="E4" s="129"/>
      <c r="F4" s="126"/>
      <c r="G4" s="130"/>
      <c r="H4" s="126"/>
      <c r="I4" s="127"/>
      <c r="J4" s="128"/>
      <c r="K4" s="83"/>
      <c r="L4" s="83"/>
      <c r="M4" s="81"/>
    </row>
    <row r="5" spans="1:13" ht="33.75" customHeight="1">
      <c r="A5" s="132" t="s">
        <v>79</v>
      </c>
      <c r="B5" s="132" t="s">
        <v>80</v>
      </c>
      <c r="C5" s="133" t="s">
        <v>81</v>
      </c>
      <c r="D5" s="133" t="s">
        <v>81</v>
      </c>
      <c r="E5" s="134" t="s">
        <v>82</v>
      </c>
      <c r="F5" s="134" t="s">
        <v>82</v>
      </c>
      <c r="G5" s="135" t="s">
        <v>83</v>
      </c>
      <c r="H5" s="135" t="s">
        <v>83</v>
      </c>
      <c r="I5" s="136" t="s">
        <v>84</v>
      </c>
      <c r="J5" s="136" t="s">
        <v>85</v>
      </c>
      <c r="K5" s="124"/>
      <c r="L5" s="124"/>
      <c r="M5" s="124"/>
    </row>
    <row r="6" spans="1:13">
      <c r="A6" s="137"/>
      <c r="B6" s="138"/>
      <c r="C6" s="133">
        <v>0</v>
      </c>
      <c r="D6" s="139">
        <v>0</v>
      </c>
      <c r="E6" s="134">
        <v>1</v>
      </c>
      <c r="F6" s="140">
        <v>1</v>
      </c>
      <c r="G6" s="135">
        <v>2</v>
      </c>
      <c r="H6" s="141">
        <v>2</v>
      </c>
      <c r="I6" s="136">
        <v>3</v>
      </c>
      <c r="J6" s="142">
        <v>3</v>
      </c>
      <c r="K6" s="124"/>
      <c r="L6" s="153" t="s">
        <v>86</v>
      </c>
      <c r="M6" s="124"/>
    </row>
    <row r="7" spans="1:13" s="131" customFormat="1">
      <c r="A7" s="143" t="s">
        <v>269</v>
      </c>
      <c r="B7" s="144"/>
      <c r="C7" s="144"/>
      <c r="D7" s="145"/>
      <c r="E7" s="146"/>
      <c r="F7" s="145"/>
      <c r="G7" s="144"/>
      <c r="H7" s="145"/>
      <c r="I7" s="144"/>
      <c r="J7" s="147"/>
      <c r="K7" s="81"/>
      <c r="L7" s="153" t="s">
        <v>87</v>
      </c>
      <c r="M7" s="81"/>
    </row>
    <row r="8" spans="1:13">
      <c r="A8" s="148" t="s">
        <v>270</v>
      </c>
      <c r="B8" s="149"/>
      <c r="C8" s="149"/>
      <c r="D8" s="150"/>
      <c r="E8" s="151"/>
      <c r="F8" s="150"/>
      <c r="G8" s="149"/>
      <c r="H8" s="150"/>
      <c r="I8" s="149"/>
      <c r="J8" s="152"/>
      <c r="K8" s="124"/>
      <c r="L8" s="153" t="s">
        <v>88</v>
      </c>
      <c r="M8" s="124"/>
    </row>
    <row r="9" spans="1:13" ht="31.5">
      <c r="A9" s="153">
        <v>1</v>
      </c>
      <c r="B9" s="154" t="s">
        <v>292</v>
      </c>
      <c r="C9" s="155"/>
      <c r="D9" s="156" t="s">
        <v>89</v>
      </c>
      <c r="E9" s="204">
        <v>0.7</v>
      </c>
      <c r="F9" s="156" t="s">
        <v>90</v>
      </c>
      <c r="G9" s="204">
        <v>0.81</v>
      </c>
      <c r="H9" s="156" t="s">
        <v>91</v>
      </c>
      <c r="I9" s="204">
        <v>0.91</v>
      </c>
      <c r="J9" s="156" t="s">
        <v>92</v>
      </c>
      <c r="K9" s="124"/>
      <c r="L9" s="124"/>
      <c r="M9" s="124"/>
    </row>
    <row r="10" spans="1:13" ht="31.5">
      <c r="A10" s="153">
        <v>2</v>
      </c>
      <c r="B10" s="154" t="s">
        <v>293</v>
      </c>
      <c r="C10" s="158"/>
      <c r="D10" s="159" t="s">
        <v>93</v>
      </c>
      <c r="E10" s="204">
        <v>0.2</v>
      </c>
      <c r="F10" s="156" t="s">
        <v>94</v>
      </c>
      <c r="G10" s="204">
        <v>0.4</v>
      </c>
      <c r="H10" s="156" t="s">
        <v>95</v>
      </c>
      <c r="I10" s="204">
        <v>0.5</v>
      </c>
      <c r="J10" s="156" t="s">
        <v>96</v>
      </c>
      <c r="K10" s="124"/>
      <c r="L10" s="153" t="s">
        <v>86</v>
      </c>
      <c r="M10" s="124"/>
    </row>
    <row r="11" spans="1:13">
      <c r="A11" s="160"/>
      <c r="B11" s="161"/>
      <c r="C11" s="162"/>
      <c r="D11" s="163"/>
      <c r="E11" s="205"/>
      <c r="F11" s="165"/>
      <c r="G11" s="205"/>
      <c r="H11" s="165"/>
      <c r="I11" s="205"/>
      <c r="J11" s="166"/>
      <c r="K11" s="124"/>
      <c r="L11" s="153" t="s">
        <v>97</v>
      </c>
      <c r="M11" s="124"/>
    </row>
    <row r="12" spans="1:13">
      <c r="A12" s="148" t="s">
        <v>219</v>
      </c>
      <c r="B12" s="149"/>
      <c r="C12" s="149"/>
      <c r="D12" s="150"/>
      <c r="E12" s="206"/>
      <c r="F12" s="150"/>
      <c r="G12" s="210"/>
      <c r="H12" s="150"/>
      <c r="I12" s="210"/>
      <c r="J12" s="152"/>
      <c r="K12" s="124"/>
      <c r="L12" s="153" t="s">
        <v>98</v>
      </c>
      <c r="M12" s="124"/>
    </row>
    <row r="13" spans="1:13" ht="31.5">
      <c r="A13" s="153">
        <v>3</v>
      </c>
      <c r="B13" s="154" t="s">
        <v>294</v>
      </c>
      <c r="C13" s="157"/>
      <c r="D13" s="167" t="s">
        <v>286</v>
      </c>
      <c r="E13" s="204">
        <v>7.0000000000000007E-2</v>
      </c>
      <c r="F13" s="153" t="s">
        <v>285</v>
      </c>
      <c r="G13" s="204">
        <v>5.9900000000000002E-2</v>
      </c>
      <c r="H13" s="153" t="s">
        <v>284</v>
      </c>
      <c r="I13" s="204">
        <v>0.04</v>
      </c>
      <c r="J13" s="153" t="s">
        <v>283</v>
      </c>
      <c r="K13" s="124"/>
      <c r="L13" s="153" t="s">
        <v>99</v>
      </c>
      <c r="M13" s="124"/>
    </row>
    <row r="14" spans="1:13" ht="31.5">
      <c r="A14" s="153">
        <f>A13+1</f>
        <v>4</v>
      </c>
      <c r="B14" s="154" t="s">
        <v>295</v>
      </c>
      <c r="C14" s="157"/>
      <c r="D14" s="167" t="s">
        <v>290</v>
      </c>
      <c r="E14" s="204">
        <v>0.15</v>
      </c>
      <c r="F14" s="153" t="s">
        <v>289</v>
      </c>
      <c r="G14" s="204">
        <v>0.1099</v>
      </c>
      <c r="H14" s="153" t="s">
        <v>288</v>
      </c>
      <c r="I14" s="204">
        <v>0.06</v>
      </c>
      <c r="J14" s="153" t="s">
        <v>287</v>
      </c>
      <c r="K14" s="124"/>
      <c r="L14" s="153" t="s">
        <v>88</v>
      </c>
      <c r="M14" s="124"/>
    </row>
    <row r="15" spans="1:13" ht="31.5">
      <c r="A15" s="153">
        <f>A14+1</f>
        <v>5</v>
      </c>
      <c r="B15" s="154" t="s">
        <v>291</v>
      </c>
      <c r="C15" s="157"/>
      <c r="D15" s="168" t="s">
        <v>100</v>
      </c>
      <c r="E15" s="204">
        <v>0.04</v>
      </c>
      <c r="F15" s="153" t="s">
        <v>101</v>
      </c>
      <c r="G15" s="204">
        <v>2.9899999999999999E-2</v>
      </c>
      <c r="H15" s="153" t="s">
        <v>102</v>
      </c>
      <c r="I15" s="204">
        <v>0.01</v>
      </c>
      <c r="J15" s="153" t="s">
        <v>103</v>
      </c>
      <c r="K15" s="124"/>
      <c r="L15" s="124"/>
      <c r="M15" s="124"/>
    </row>
    <row r="16" spans="1:13" ht="31.5">
      <c r="A16" s="153">
        <f>A15+1</f>
        <v>6</v>
      </c>
      <c r="B16" s="154" t="s">
        <v>296</v>
      </c>
      <c r="C16" s="157"/>
      <c r="D16" s="168" t="s">
        <v>100</v>
      </c>
      <c r="E16" s="204">
        <v>0.04</v>
      </c>
      <c r="F16" s="153" t="s">
        <v>101</v>
      </c>
      <c r="G16" s="204">
        <v>2.9899999999999999E-2</v>
      </c>
      <c r="H16" s="153" t="s">
        <v>102</v>
      </c>
      <c r="I16" s="204">
        <v>0.01</v>
      </c>
      <c r="J16" s="153" t="s">
        <v>103</v>
      </c>
      <c r="K16" s="124"/>
      <c r="L16" s="153" t="s">
        <v>104</v>
      </c>
      <c r="M16" s="124"/>
    </row>
    <row r="17" spans="1:13">
      <c r="A17" s="153">
        <f>A16+1</f>
        <v>7</v>
      </c>
      <c r="B17" s="95" t="s">
        <v>305</v>
      </c>
      <c r="C17" s="155" t="s">
        <v>86</v>
      </c>
      <c r="D17" s="153" t="s">
        <v>86</v>
      </c>
      <c r="E17" s="207"/>
      <c r="F17" s="153"/>
      <c r="G17" s="204"/>
      <c r="H17" s="153"/>
      <c r="I17" s="207" t="s">
        <v>87</v>
      </c>
      <c r="J17" s="153" t="s">
        <v>87</v>
      </c>
      <c r="K17" s="124"/>
      <c r="L17" s="153" t="s">
        <v>106</v>
      </c>
      <c r="M17" s="124"/>
    </row>
    <row r="18" spans="1:13">
      <c r="A18" s="153">
        <f>A17+1</f>
        <v>8</v>
      </c>
      <c r="B18" s="169" t="s">
        <v>297</v>
      </c>
      <c r="C18" s="155" t="s">
        <v>86</v>
      </c>
      <c r="D18" s="153" t="s">
        <v>86</v>
      </c>
      <c r="E18" s="207"/>
      <c r="F18" s="153"/>
      <c r="G18" s="204"/>
      <c r="H18" s="153"/>
      <c r="I18" s="207" t="s">
        <v>87</v>
      </c>
      <c r="J18" s="153" t="s">
        <v>87</v>
      </c>
      <c r="K18" s="124"/>
      <c r="L18" s="153" t="s">
        <v>106</v>
      </c>
      <c r="M18" s="124"/>
    </row>
    <row r="19" spans="1:13">
      <c r="A19" s="160"/>
      <c r="B19" s="170"/>
      <c r="C19" s="171"/>
      <c r="D19" s="172"/>
      <c r="E19" s="208"/>
      <c r="F19" s="172"/>
      <c r="G19" s="205"/>
      <c r="H19" s="172"/>
      <c r="I19" s="205"/>
      <c r="J19" s="173"/>
      <c r="K19" s="124"/>
      <c r="L19" s="336" t="s">
        <v>92</v>
      </c>
      <c r="M19" s="124"/>
    </row>
    <row r="20" spans="1:13">
      <c r="A20" s="148" t="s">
        <v>107</v>
      </c>
      <c r="B20" s="149"/>
      <c r="C20" s="149"/>
      <c r="D20" s="150"/>
      <c r="E20" s="206"/>
      <c r="F20" s="150"/>
      <c r="G20" s="210"/>
      <c r="H20" s="150"/>
      <c r="I20" s="210"/>
      <c r="J20" s="152"/>
      <c r="K20" s="124"/>
      <c r="L20" s="153" t="s">
        <v>88</v>
      </c>
      <c r="M20" s="124"/>
    </row>
    <row r="21" spans="1:13">
      <c r="A21" s="153">
        <v>9</v>
      </c>
      <c r="B21" s="174" t="s">
        <v>320</v>
      </c>
      <c r="C21" s="155"/>
      <c r="D21" s="153" t="s">
        <v>108</v>
      </c>
      <c r="E21" s="207">
        <v>3</v>
      </c>
      <c r="F21" s="153" t="s">
        <v>109</v>
      </c>
      <c r="G21" s="204">
        <v>4</v>
      </c>
      <c r="H21" s="153" t="s">
        <v>110</v>
      </c>
      <c r="I21" s="204">
        <v>6</v>
      </c>
      <c r="J21" s="153" t="s">
        <v>111</v>
      </c>
      <c r="K21" s="124"/>
      <c r="L21" s="124"/>
      <c r="M21" s="124"/>
    </row>
    <row r="22" spans="1:13">
      <c r="A22" s="153">
        <f>A21+1</f>
        <v>10</v>
      </c>
      <c r="B22" s="174" t="s">
        <v>321</v>
      </c>
      <c r="C22" s="155"/>
      <c r="D22" s="153" t="s">
        <v>112</v>
      </c>
      <c r="E22" s="207">
        <v>2</v>
      </c>
      <c r="F22" s="153" t="s">
        <v>113</v>
      </c>
      <c r="G22" s="204">
        <v>3</v>
      </c>
      <c r="H22" s="153" t="s">
        <v>114</v>
      </c>
      <c r="I22" s="204">
        <v>5</v>
      </c>
      <c r="J22" s="153" t="s">
        <v>115</v>
      </c>
      <c r="K22" s="124"/>
      <c r="L22" s="153" t="s">
        <v>116</v>
      </c>
      <c r="M22" s="124"/>
    </row>
    <row r="23" spans="1:13">
      <c r="A23" s="153">
        <f>A22+1</f>
        <v>11</v>
      </c>
      <c r="B23" s="154" t="s">
        <v>322</v>
      </c>
      <c r="C23" s="155"/>
      <c r="D23" s="153" t="s">
        <v>117</v>
      </c>
      <c r="E23" s="207">
        <v>1</v>
      </c>
      <c r="F23" s="153" t="s">
        <v>118</v>
      </c>
      <c r="G23" s="204">
        <v>2</v>
      </c>
      <c r="H23" s="153" t="s">
        <v>113</v>
      </c>
      <c r="I23" s="204">
        <v>3</v>
      </c>
      <c r="J23" s="153" t="s">
        <v>119</v>
      </c>
      <c r="K23" s="124"/>
      <c r="L23" s="153" t="s">
        <v>120</v>
      </c>
      <c r="M23" s="124"/>
    </row>
    <row r="24" spans="1:13" s="131" customFormat="1">
      <c r="A24" s="153">
        <f>A23+1</f>
        <v>12</v>
      </c>
      <c r="B24" s="154" t="s">
        <v>323</v>
      </c>
      <c r="C24" s="155" t="s">
        <v>86</v>
      </c>
      <c r="D24" s="153" t="s">
        <v>86</v>
      </c>
      <c r="E24" s="207" t="s">
        <v>97</v>
      </c>
      <c r="F24" s="153" t="s">
        <v>97</v>
      </c>
      <c r="G24" s="207" t="s">
        <v>98</v>
      </c>
      <c r="H24" s="153" t="s">
        <v>98</v>
      </c>
      <c r="I24" s="207" t="s">
        <v>99</v>
      </c>
      <c r="J24" s="153" t="s">
        <v>99</v>
      </c>
      <c r="K24" s="81"/>
      <c r="L24" s="153" t="s">
        <v>121</v>
      </c>
      <c r="M24" s="81"/>
    </row>
    <row r="25" spans="1:13" s="131" customFormat="1" ht="31.5">
      <c r="A25" s="160">
        <v>13</v>
      </c>
      <c r="B25" s="154" t="s">
        <v>324</v>
      </c>
      <c r="C25" s="155" t="s">
        <v>86</v>
      </c>
      <c r="D25" s="153" t="s">
        <v>86</v>
      </c>
      <c r="E25" s="207" t="s">
        <v>97</v>
      </c>
      <c r="F25" s="153" t="s">
        <v>97</v>
      </c>
      <c r="G25" s="207" t="s">
        <v>98</v>
      </c>
      <c r="H25" s="153" t="s">
        <v>98</v>
      </c>
      <c r="I25" s="207" t="s">
        <v>99</v>
      </c>
      <c r="J25" s="153" t="s">
        <v>99</v>
      </c>
      <c r="K25" s="81"/>
      <c r="L25" s="153"/>
      <c r="M25" s="81"/>
    </row>
    <row r="26" spans="1:13" s="131" customFormat="1">
      <c r="A26" s="160"/>
      <c r="B26" s="161"/>
      <c r="C26" s="171"/>
      <c r="D26" s="172"/>
      <c r="E26" s="208"/>
      <c r="F26" s="172"/>
      <c r="G26" s="205"/>
      <c r="H26" s="172"/>
      <c r="I26" s="205"/>
      <c r="J26" s="173"/>
      <c r="K26" s="81"/>
      <c r="L26" s="153" t="s">
        <v>122</v>
      </c>
      <c r="M26" s="81"/>
    </row>
    <row r="27" spans="1:13" s="131" customFormat="1">
      <c r="A27" s="160"/>
      <c r="B27" s="161"/>
      <c r="C27" s="171"/>
      <c r="D27" s="172"/>
      <c r="E27" s="208"/>
      <c r="F27" s="172"/>
      <c r="G27" s="205"/>
      <c r="H27" s="172"/>
      <c r="I27" s="205"/>
      <c r="J27" s="173"/>
      <c r="K27" s="81"/>
      <c r="L27" s="153" t="s">
        <v>88</v>
      </c>
      <c r="M27" s="81"/>
    </row>
    <row r="28" spans="1:13" s="131" customFormat="1">
      <c r="A28" s="143" t="s">
        <v>123</v>
      </c>
      <c r="B28" s="144"/>
      <c r="C28" s="144"/>
      <c r="D28" s="145"/>
      <c r="E28" s="209"/>
      <c r="F28" s="145"/>
      <c r="G28" s="211"/>
      <c r="H28" s="145"/>
      <c r="I28" s="211"/>
      <c r="J28" s="147"/>
      <c r="K28" s="81"/>
      <c r="L28" s="124"/>
      <c r="M28" s="81"/>
    </row>
    <row r="29" spans="1:13">
      <c r="A29" s="148" t="s">
        <v>124</v>
      </c>
      <c r="B29" s="149"/>
      <c r="C29" s="149"/>
      <c r="D29" s="150"/>
      <c r="E29" s="206"/>
      <c r="F29" s="150"/>
      <c r="G29" s="210"/>
      <c r="H29" s="150"/>
      <c r="I29" s="210"/>
      <c r="J29" s="152"/>
      <c r="K29" s="124"/>
      <c r="L29" s="153" t="s">
        <v>125</v>
      </c>
      <c r="M29" s="124"/>
    </row>
    <row r="30" spans="1:13">
      <c r="A30" s="153">
        <v>14</v>
      </c>
      <c r="B30" s="154" t="s">
        <v>333</v>
      </c>
      <c r="C30" s="155" t="s">
        <v>86</v>
      </c>
      <c r="D30" s="153" t="s">
        <v>86</v>
      </c>
      <c r="E30" s="207" t="s">
        <v>97</v>
      </c>
      <c r="F30" s="153" t="s">
        <v>97</v>
      </c>
      <c r="G30" s="207" t="s">
        <v>98</v>
      </c>
      <c r="H30" s="153" t="s">
        <v>98</v>
      </c>
      <c r="I30" s="207" t="s">
        <v>99</v>
      </c>
      <c r="J30" s="153" t="s">
        <v>99</v>
      </c>
      <c r="K30" s="124"/>
      <c r="L30" s="153" t="s">
        <v>126</v>
      </c>
      <c r="M30" s="124"/>
    </row>
    <row r="31" spans="1:13">
      <c r="A31" s="153">
        <v>15</v>
      </c>
      <c r="B31" s="154" t="s">
        <v>334</v>
      </c>
      <c r="C31" s="155" t="s">
        <v>86</v>
      </c>
      <c r="D31" s="153" t="s">
        <v>86</v>
      </c>
      <c r="E31" s="207" t="s">
        <v>97</v>
      </c>
      <c r="F31" s="153" t="s">
        <v>97</v>
      </c>
      <c r="G31" s="207" t="s">
        <v>98</v>
      </c>
      <c r="H31" s="153" t="s">
        <v>98</v>
      </c>
      <c r="I31" s="207" t="s">
        <v>99</v>
      </c>
      <c r="J31" s="153" t="s">
        <v>99</v>
      </c>
      <c r="K31" s="124"/>
      <c r="L31" s="153" t="s">
        <v>127</v>
      </c>
      <c r="M31" s="124"/>
    </row>
    <row r="32" spans="1:13">
      <c r="A32" s="160"/>
      <c r="B32" s="161"/>
      <c r="C32" s="171"/>
      <c r="D32" s="172"/>
      <c r="E32" s="208"/>
      <c r="F32" s="172"/>
      <c r="G32" s="205"/>
      <c r="H32" s="172"/>
      <c r="I32" s="205"/>
      <c r="J32" s="173"/>
      <c r="K32" s="124"/>
      <c r="L32" s="153" t="s">
        <v>128</v>
      </c>
      <c r="M32" s="124"/>
    </row>
    <row r="33" spans="1:13">
      <c r="A33" s="148" t="s">
        <v>129</v>
      </c>
      <c r="B33" s="149"/>
      <c r="C33" s="149"/>
      <c r="D33" s="150"/>
      <c r="E33" s="206"/>
      <c r="F33" s="150"/>
      <c r="G33" s="210"/>
      <c r="H33" s="150"/>
      <c r="I33" s="210"/>
      <c r="J33" s="152"/>
      <c r="K33" s="124"/>
      <c r="L33" s="153" t="s">
        <v>88</v>
      </c>
      <c r="M33" s="124"/>
    </row>
    <row r="34" spans="1:13">
      <c r="A34" s="153">
        <v>16</v>
      </c>
      <c r="B34" s="154" t="s">
        <v>336</v>
      </c>
      <c r="C34" s="155" t="s">
        <v>86</v>
      </c>
      <c r="D34" s="153" t="s">
        <v>86</v>
      </c>
      <c r="E34" s="207"/>
      <c r="F34" s="153"/>
      <c r="G34" s="204"/>
      <c r="H34" s="153"/>
      <c r="I34" s="207" t="s">
        <v>87</v>
      </c>
      <c r="J34" s="153" t="s">
        <v>87</v>
      </c>
      <c r="K34" s="124"/>
      <c r="L34" s="124"/>
      <c r="M34" s="124"/>
    </row>
    <row r="35" spans="1:13" ht="47.25">
      <c r="A35" s="153">
        <v>17</v>
      </c>
      <c r="B35" s="154" t="s">
        <v>340</v>
      </c>
      <c r="C35" s="155" t="s">
        <v>86</v>
      </c>
      <c r="D35" s="153" t="s">
        <v>86</v>
      </c>
      <c r="E35" s="207" t="s">
        <v>97</v>
      </c>
      <c r="F35" s="153" t="s">
        <v>97</v>
      </c>
      <c r="G35" s="207" t="s">
        <v>98</v>
      </c>
      <c r="H35" s="153" t="s">
        <v>98</v>
      </c>
      <c r="I35" s="207" t="s">
        <v>99</v>
      </c>
      <c r="J35" s="153" t="s">
        <v>99</v>
      </c>
      <c r="K35" s="124"/>
      <c r="L35" s="124"/>
      <c r="M35" s="124"/>
    </row>
    <row r="36" spans="1:13" ht="31.5">
      <c r="A36" s="153">
        <v>18</v>
      </c>
      <c r="B36" s="154" t="s">
        <v>350</v>
      </c>
      <c r="C36" s="155" t="s">
        <v>86</v>
      </c>
      <c r="D36" s="153" t="s">
        <v>86</v>
      </c>
      <c r="E36" s="207"/>
      <c r="F36" s="153"/>
      <c r="G36" s="204"/>
      <c r="H36" s="153"/>
      <c r="I36" s="207" t="s">
        <v>87</v>
      </c>
      <c r="J36" s="153" t="s">
        <v>87</v>
      </c>
      <c r="K36" s="124"/>
      <c r="L36" s="124"/>
      <c r="M36" s="124"/>
    </row>
    <row r="37" spans="1:13">
      <c r="A37" s="160"/>
      <c r="B37" s="161"/>
      <c r="C37" s="171"/>
      <c r="D37" s="172"/>
      <c r="E37" s="208"/>
      <c r="F37" s="172"/>
      <c r="G37" s="205"/>
      <c r="H37" s="172"/>
      <c r="I37" s="208"/>
      <c r="J37" s="173"/>
      <c r="K37" s="124"/>
      <c r="L37" s="124"/>
      <c r="M37" s="124"/>
    </row>
    <row r="38" spans="1:13">
      <c r="A38" s="160"/>
      <c r="B38" s="161"/>
      <c r="C38" s="171"/>
      <c r="D38" s="172"/>
      <c r="E38" s="208"/>
      <c r="F38" s="172"/>
      <c r="G38" s="205"/>
      <c r="H38" s="172"/>
      <c r="I38" s="208"/>
      <c r="J38" s="173"/>
      <c r="K38" s="124"/>
      <c r="L38" s="124"/>
      <c r="M38" s="124"/>
    </row>
    <row r="39" spans="1:13">
      <c r="A39" s="148" t="s">
        <v>356</v>
      </c>
      <c r="B39" s="149"/>
      <c r="C39" s="149"/>
      <c r="D39" s="150"/>
      <c r="E39" s="206"/>
      <c r="F39" s="150"/>
      <c r="G39" s="210"/>
      <c r="H39" s="150"/>
      <c r="I39" s="210"/>
      <c r="J39" s="152"/>
      <c r="K39" s="124"/>
      <c r="L39" s="124"/>
      <c r="M39" s="124"/>
    </row>
    <row r="40" spans="1:13" ht="31.5">
      <c r="A40" s="153">
        <v>19</v>
      </c>
      <c r="B40" s="154" t="s">
        <v>358</v>
      </c>
      <c r="C40" s="157"/>
      <c r="D40" s="175" t="s">
        <v>130</v>
      </c>
      <c r="E40" s="204">
        <v>0.71</v>
      </c>
      <c r="F40" s="153" t="s">
        <v>131</v>
      </c>
      <c r="G40" s="204">
        <v>0.81</v>
      </c>
      <c r="H40" s="153" t="s">
        <v>91</v>
      </c>
      <c r="I40" s="204">
        <v>0.91</v>
      </c>
      <c r="J40" s="176" t="s">
        <v>132</v>
      </c>
      <c r="K40" s="124"/>
      <c r="L40" s="124"/>
      <c r="M40" s="124"/>
    </row>
    <row r="41" spans="1:13" ht="31.5">
      <c r="A41" s="153">
        <v>20</v>
      </c>
      <c r="B41" s="169" t="s">
        <v>359</v>
      </c>
      <c r="C41" s="155"/>
      <c r="D41" s="153" t="s">
        <v>93</v>
      </c>
      <c r="E41" s="204">
        <v>0.2</v>
      </c>
      <c r="F41" s="153" t="s">
        <v>133</v>
      </c>
      <c r="G41" s="204">
        <v>0.51</v>
      </c>
      <c r="H41" s="153" t="s">
        <v>134</v>
      </c>
      <c r="I41" s="204">
        <v>0.8</v>
      </c>
      <c r="J41" s="177" t="s">
        <v>135</v>
      </c>
      <c r="K41" s="124"/>
      <c r="L41" s="124"/>
      <c r="M41" s="124"/>
    </row>
    <row r="42" spans="1:13" s="131" customFormat="1" ht="31.5">
      <c r="A42" s="153">
        <f>+A41+1</f>
        <v>21</v>
      </c>
      <c r="B42" s="169" t="s">
        <v>362</v>
      </c>
      <c r="C42" s="155"/>
      <c r="D42" s="153" t="s">
        <v>93</v>
      </c>
      <c r="E42" s="204">
        <v>0.2</v>
      </c>
      <c r="F42" s="153" t="s">
        <v>136</v>
      </c>
      <c r="G42" s="204">
        <v>0.51</v>
      </c>
      <c r="H42" s="153" t="s">
        <v>134</v>
      </c>
      <c r="I42" s="204">
        <v>0.8</v>
      </c>
      <c r="J42" s="177" t="s">
        <v>135</v>
      </c>
      <c r="K42" s="81"/>
      <c r="L42" s="81"/>
      <c r="M42" s="81"/>
    </row>
    <row r="43" spans="1:13" s="131" customFormat="1">
      <c r="A43" s="160"/>
      <c r="B43" s="170"/>
      <c r="C43" s="171"/>
      <c r="D43" s="172"/>
      <c r="E43" s="205"/>
      <c r="F43" s="172"/>
      <c r="G43" s="205"/>
      <c r="H43" s="172"/>
      <c r="I43" s="205"/>
      <c r="J43" s="178"/>
      <c r="K43" s="81"/>
      <c r="L43" s="81"/>
      <c r="M43" s="81"/>
    </row>
    <row r="44" spans="1:13">
      <c r="A44" s="148" t="s">
        <v>137</v>
      </c>
      <c r="B44" s="149"/>
      <c r="C44" s="149"/>
      <c r="D44" s="150"/>
      <c r="E44" s="206"/>
      <c r="F44" s="150"/>
      <c r="G44" s="210"/>
      <c r="H44" s="150"/>
      <c r="I44" s="210"/>
      <c r="J44" s="152"/>
      <c r="K44" s="124"/>
      <c r="L44" s="124"/>
      <c r="M44" s="124"/>
    </row>
    <row r="45" spans="1:13" s="131" customFormat="1" ht="31.5">
      <c r="A45" s="153">
        <v>22</v>
      </c>
      <c r="B45" s="169" t="s">
        <v>364</v>
      </c>
      <c r="C45" s="155" t="s">
        <v>86</v>
      </c>
      <c r="D45" s="153" t="s">
        <v>86</v>
      </c>
      <c r="E45" s="207" t="s">
        <v>97</v>
      </c>
      <c r="F45" s="153" t="s">
        <v>97</v>
      </c>
      <c r="G45" s="207" t="s">
        <v>98</v>
      </c>
      <c r="H45" s="153" t="s">
        <v>98</v>
      </c>
      <c r="I45" s="207" t="s">
        <v>99</v>
      </c>
      <c r="J45" s="153" t="s">
        <v>99</v>
      </c>
      <c r="K45" s="81"/>
      <c r="L45" s="81"/>
      <c r="M45" s="81"/>
    </row>
    <row r="46" spans="1:13" s="179" customFormat="1" ht="47.25">
      <c r="A46" s="155">
        <v>23</v>
      </c>
      <c r="B46" s="154" t="s">
        <v>366</v>
      </c>
      <c r="C46" s="155" t="s">
        <v>86</v>
      </c>
      <c r="D46" s="153" t="s">
        <v>86</v>
      </c>
      <c r="E46" s="207" t="s">
        <v>97</v>
      </c>
      <c r="F46" s="153" t="s">
        <v>97</v>
      </c>
      <c r="G46" s="207" t="s">
        <v>98</v>
      </c>
      <c r="H46" s="153" t="s">
        <v>98</v>
      </c>
      <c r="I46" s="207" t="s">
        <v>99</v>
      </c>
      <c r="J46" s="153" t="s">
        <v>99</v>
      </c>
      <c r="K46" s="84"/>
      <c r="L46" s="84"/>
      <c r="M46" s="84"/>
    </row>
    <row r="47" spans="1:13" s="179" customFormat="1">
      <c r="A47" s="180"/>
      <c r="B47" s="161"/>
      <c r="C47" s="171"/>
      <c r="D47" s="172"/>
      <c r="E47" s="208"/>
      <c r="F47" s="172"/>
      <c r="G47" s="205"/>
      <c r="H47" s="172"/>
      <c r="I47" s="205"/>
      <c r="J47" s="173"/>
      <c r="K47" s="84"/>
      <c r="L47" s="84"/>
      <c r="M47" s="84"/>
    </row>
    <row r="48" spans="1:13" s="179" customFormat="1">
      <c r="A48" s="180"/>
      <c r="B48" s="161"/>
      <c r="C48" s="171"/>
      <c r="D48" s="172"/>
      <c r="E48" s="208"/>
      <c r="F48" s="172"/>
      <c r="G48" s="205"/>
      <c r="H48" s="172"/>
      <c r="I48" s="205"/>
      <c r="J48" s="173"/>
      <c r="K48" s="84"/>
      <c r="L48" s="84"/>
      <c r="M48" s="84"/>
    </row>
    <row r="49" spans="1:13" s="182" customFormat="1">
      <c r="A49" s="143" t="s">
        <v>138</v>
      </c>
      <c r="B49" s="144"/>
      <c r="C49" s="144"/>
      <c r="D49" s="145"/>
      <c r="E49" s="209"/>
      <c r="F49" s="145"/>
      <c r="G49" s="211"/>
      <c r="H49" s="145"/>
      <c r="I49" s="211"/>
      <c r="J49" s="147"/>
      <c r="K49" s="181"/>
      <c r="L49" s="181"/>
      <c r="M49" s="181"/>
    </row>
    <row r="50" spans="1:13">
      <c r="A50" s="148" t="s">
        <v>230</v>
      </c>
      <c r="B50" s="149"/>
      <c r="C50" s="149"/>
      <c r="D50" s="150"/>
      <c r="E50" s="206"/>
      <c r="F50" s="150"/>
      <c r="G50" s="210"/>
      <c r="H50" s="150"/>
      <c r="I50" s="210"/>
      <c r="J50" s="152"/>
      <c r="K50" s="124"/>
      <c r="L50" s="124"/>
      <c r="M50" s="124"/>
    </row>
    <row r="51" spans="1:13" s="131" customFormat="1" ht="31.5">
      <c r="A51" s="153">
        <v>24</v>
      </c>
      <c r="B51" s="154" t="s">
        <v>368</v>
      </c>
      <c r="C51" s="157">
        <v>1</v>
      </c>
      <c r="D51" s="227" t="s">
        <v>139</v>
      </c>
      <c r="E51" s="204">
        <v>0.4</v>
      </c>
      <c r="F51" s="153" t="s">
        <v>140</v>
      </c>
      <c r="G51" s="204">
        <v>0.61</v>
      </c>
      <c r="H51" s="153" t="s">
        <v>141</v>
      </c>
      <c r="I51" s="204">
        <v>0.8</v>
      </c>
      <c r="J51" s="153" t="s">
        <v>135</v>
      </c>
      <c r="K51" s="81"/>
      <c r="L51" s="81"/>
      <c r="M51" s="81"/>
    </row>
    <row r="52" spans="1:13" s="131" customFormat="1" ht="31.5">
      <c r="A52" s="153">
        <v>25</v>
      </c>
      <c r="B52" s="154" t="s">
        <v>369</v>
      </c>
      <c r="C52" s="157"/>
      <c r="D52" s="153" t="s">
        <v>142</v>
      </c>
      <c r="E52" s="204">
        <v>0.9</v>
      </c>
      <c r="F52" s="153" t="s">
        <v>143</v>
      </c>
      <c r="G52" s="204">
        <v>0.93</v>
      </c>
      <c r="H52" s="153" t="s">
        <v>144</v>
      </c>
      <c r="I52" s="204">
        <v>0.95</v>
      </c>
      <c r="J52" s="153" t="s">
        <v>145</v>
      </c>
      <c r="K52" s="81"/>
      <c r="L52" s="81"/>
      <c r="M52" s="81"/>
    </row>
    <row r="53" spans="1:13" ht="31.5">
      <c r="A53" s="153">
        <v>26</v>
      </c>
      <c r="B53" s="183" t="s">
        <v>372</v>
      </c>
      <c r="C53" s="155" t="s">
        <v>86</v>
      </c>
      <c r="D53" s="153" t="s">
        <v>86</v>
      </c>
      <c r="E53" s="207" t="s">
        <v>97</v>
      </c>
      <c r="F53" s="153" t="s">
        <v>97</v>
      </c>
      <c r="G53" s="207" t="s">
        <v>98</v>
      </c>
      <c r="H53" s="153" t="s">
        <v>98</v>
      </c>
      <c r="I53" s="207" t="s">
        <v>99</v>
      </c>
      <c r="J53" s="153" t="s">
        <v>99</v>
      </c>
      <c r="K53" s="124"/>
      <c r="L53" s="124"/>
      <c r="M53" s="124"/>
    </row>
    <row r="54" spans="1:13">
      <c r="A54" s="160"/>
      <c r="B54" s="184"/>
      <c r="C54" s="164"/>
      <c r="D54" s="172"/>
      <c r="E54" s="205"/>
      <c r="F54" s="172"/>
      <c r="G54" s="205"/>
      <c r="H54" s="172"/>
      <c r="I54" s="205"/>
      <c r="J54" s="173"/>
      <c r="K54" s="124"/>
      <c r="L54" s="124"/>
      <c r="M54" s="124"/>
    </row>
    <row r="55" spans="1:13" s="185" customFormat="1">
      <c r="A55" s="148" t="s">
        <v>233</v>
      </c>
      <c r="B55" s="149"/>
      <c r="C55" s="149"/>
      <c r="D55" s="150"/>
      <c r="E55" s="206"/>
      <c r="F55" s="150"/>
      <c r="G55" s="210"/>
      <c r="H55" s="150"/>
      <c r="I55" s="210"/>
      <c r="J55" s="152"/>
      <c r="K55" s="121"/>
      <c r="L55" s="121"/>
      <c r="M55" s="121"/>
    </row>
    <row r="56" spans="1:13" ht="31.5">
      <c r="A56" s="153">
        <v>27</v>
      </c>
      <c r="B56" s="154" t="s">
        <v>381</v>
      </c>
      <c r="C56" s="155"/>
      <c r="D56" s="153" t="s">
        <v>142</v>
      </c>
      <c r="E56" s="204">
        <v>0.9</v>
      </c>
      <c r="F56" s="153" t="s">
        <v>146</v>
      </c>
      <c r="G56" s="204">
        <v>0.96</v>
      </c>
      <c r="H56" s="153" t="s">
        <v>147</v>
      </c>
      <c r="I56" s="204">
        <v>1</v>
      </c>
      <c r="J56" s="177">
        <v>1</v>
      </c>
      <c r="K56" s="124"/>
      <c r="L56" s="124"/>
      <c r="M56" s="124"/>
    </row>
    <row r="57" spans="1:13" ht="31.5">
      <c r="A57" s="153">
        <v>28</v>
      </c>
      <c r="B57" s="154" t="s">
        <v>382</v>
      </c>
      <c r="C57" s="155"/>
      <c r="D57" s="153" t="s">
        <v>142</v>
      </c>
      <c r="E57" s="204">
        <v>0.9</v>
      </c>
      <c r="F57" s="153" t="s">
        <v>146</v>
      </c>
      <c r="G57" s="204">
        <v>0.96</v>
      </c>
      <c r="H57" s="153" t="s">
        <v>147</v>
      </c>
      <c r="I57" s="204">
        <v>1</v>
      </c>
      <c r="J57" s="177">
        <v>1</v>
      </c>
      <c r="K57" s="124"/>
      <c r="L57" s="124"/>
      <c r="M57" s="124"/>
    </row>
    <row r="58" spans="1:13" ht="31.5">
      <c r="A58" s="153">
        <v>29</v>
      </c>
      <c r="B58" s="154" t="s">
        <v>383</v>
      </c>
      <c r="C58" s="155"/>
      <c r="D58" s="153" t="s">
        <v>142</v>
      </c>
      <c r="E58" s="204">
        <v>0.9</v>
      </c>
      <c r="F58" s="153" t="s">
        <v>146</v>
      </c>
      <c r="G58" s="204">
        <v>0.96</v>
      </c>
      <c r="H58" s="153" t="s">
        <v>147</v>
      </c>
      <c r="I58" s="204">
        <v>1</v>
      </c>
      <c r="J58" s="177">
        <v>1</v>
      </c>
      <c r="K58" s="124"/>
      <c r="L58" s="124"/>
      <c r="M58" s="124"/>
    </row>
    <row r="59" spans="1:13">
      <c r="A59" s="160"/>
      <c r="B59" s="161"/>
      <c r="C59" s="171"/>
      <c r="D59" s="172"/>
      <c r="E59" s="205"/>
      <c r="F59" s="172"/>
      <c r="G59" s="205"/>
      <c r="H59" s="172"/>
      <c r="I59" s="205"/>
      <c r="J59" s="178"/>
      <c r="K59" s="124"/>
      <c r="L59" s="124"/>
      <c r="M59" s="124"/>
    </row>
    <row r="60" spans="1:13">
      <c r="A60" s="148" t="s">
        <v>148</v>
      </c>
      <c r="B60" s="149"/>
      <c r="C60" s="149"/>
      <c r="D60" s="150"/>
      <c r="E60" s="206"/>
      <c r="F60" s="150"/>
      <c r="G60" s="210"/>
      <c r="H60" s="150"/>
      <c r="I60" s="210"/>
      <c r="J60" s="152"/>
      <c r="K60" s="124"/>
      <c r="L60" s="124"/>
      <c r="M60" s="124"/>
    </row>
    <row r="61" spans="1:13" ht="31.5">
      <c r="A61" s="153">
        <v>30</v>
      </c>
      <c r="B61" s="154" t="s">
        <v>394</v>
      </c>
      <c r="C61" s="155" t="s">
        <v>86</v>
      </c>
      <c r="D61" s="153" t="s">
        <v>86</v>
      </c>
      <c r="E61" s="207" t="s">
        <v>97</v>
      </c>
      <c r="F61" s="153" t="s">
        <v>97</v>
      </c>
      <c r="G61" s="207" t="s">
        <v>98</v>
      </c>
      <c r="H61" s="153" t="s">
        <v>98</v>
      </c>
      <c r="I61" s="207" t="s">
        <v>99</v>
      </c>
      <c r="J61" s="153" t="s">
        <v>99</v>
      </c>
      <c r="K61" s="124"/>
      <c r="L61" s="124"/>
      <c r="M61" s="124"/>
    </row>
    <row r="62" spans="1:13" ht="31.5">
      <c r="A62" s="186">
        <v>31</v>
      </c>
      <c r="B62" s="183" t="s">
        <v>401</v>
      </c>
      <c r="C62" s="155"/>
      <c r="D62" s="153" t="s">
        <v>104</v>
      </c>
      <c r="E62" s="207">
        <v>0.6</v>
      </c>
      <c r="F62" s="153" t="s">
        <v>105</v>
      </c>
      <c r="G62" s="207">
        <v>0.76</v>
      </c>
      <c r="H62" s="153" t="s">
        <v>408</v>
      </c>
      <c r="I62" s="204">
        <v>0.91</v>
      </c>
      <c r="J62" s="153" t="s">
        <v>149</v>
      </c>
      <c r="K62" s="124"/>
      <c r="L62" s="124"/>
      <c r="M62" s="124"/>
    </row>
    <row r="63" spans="1:13" s="131" customFormat="1" ht="49.5" customHeight="1">
      <c r="A63" s="153">
        <f>A62+1</f>
        <v>32</v>
      </c>
      <c r="B63" s="183" t="s">
        <v>409</v>
      </c>
      <c r="C63" s="155" t="s">
        <v>86</v>
      </c>
      <c r="D63" s="153" t="s">
        <v>86</v>
      </c>
      <c r="E63" s="207"/>
      <c r="F63" s="153"/>
      <c r="G63" s="204"/>
      <c r="H63" s="153"/>
      <c r="I63" s="207" t="s">
        <v>87</v>
      </c>
      <c r="J63" s="153" t="s">
        <v>87</v>
      </c>
      <c r="K63" s="81"/>
      <c r="L63" s="81"/>
      <c r="M63" s="81"/>
    </row>
    <row r="64" spans="1:13" s="131" customFormat="1">
      <c r="A64" s="153"/>
      <c r="B64" s="183"/>
      <c r="C64" s="171"/>
      <c r="D64" s="160"/>
      <c r="E64" s="208"/>
      <c r="F64" s="172"/>
      <c r="G64" s="205"/>
      <c r="H64" s="172"/>
      <c r="I64" s="205"/>
      <c r="J64" s="173"/>
      <c r="K64" s="81"/>
      <c r="L64" s="81"/>
      <c r="M64" s="81"/>
    </row>
    <row r="65" spans="1:13" s="131" customFormat="1">
      <c r="A65" s="187" t="s">
        <v>150</v>
      </c>
      <c r="B65" s="183"/>
      <c r="C65" s="144"/>
      <c r="D65" s="143"/>
      <c r="E65" s="209"/>
      <c r="F65" s="145"/>
      <c r="G65" s="211"/>
      <c r="H65" s="145"/>
      <c r="I65" s="211"/>
      <c r="J65" s="147"/>
      <c r="K65" s="81"/>
      <c r="L65" s="81"/>
      <c r="M65" s="81"/>
    </row>
    <row r="66" spans="1:13" s="131" customFormat="1" ht="31.5">
      <c r="A66" s="153">
        <v>33</v>
      </c>
      <c r="B66" s="183" t="s">
        <v>414</v>
      </c>
      <c r="C66" s="155" t="s">
        <v>86</v>
      </c>
      <c r="D66" s="153" t="s">
        <v>86</v>
      </c>
      <c r="E66" s="207" t="s">
        <v>97</v>
      </c>
      <c r="F66" s="153" t="s">
        <v>97</v>
      </c>
      <c r="G66" s="207" t="s">
        <v>98</v>
      </c>
      <c r="H66" s="153" t="s">
        <v>98</v>
      </c>
      <c r="I66" s="207" t="s">
        <v>99</v>
      </c>
      <c r="J66" s="153" t="s">
        <v>99</v>
      </c>
      <c r="K66" s="81"/>
      <c r="L66" s="81"/>
      <c r="M66" s="81"/>
    </row>
    <row r="67" spans="1:13" s="131" customFormat="1" ht="47.25">
      <c r="A67" s="153">
        <f>A66+1</f>
        <v>34</v>
      </c>
      <c r="B67" s="183" t="s">
        <v>418</v>
      </c>
      <c r="C67" s="155" t="s">
        <v>86</v>
      </c>
      <c r="D67" s="153" t="s">
        <v>86</v>
      </c>
      <c r="E67" s="207" t="s">
        <v>97</v>
      </c>
      <c r="F67" s="153" t="s">
        <v>97</v>
      </c>
      <c r="G67" s="207" t="s">
        <v>98</v>
      </c>
      <c r="H67" s="153" t="s">
        <v>98</v>
      </c>
      <c r="I67" s="207" t="s">
        <v>99</v>
      </c>
      <c r="J67" s="153" t="s">
        <v>99</v>
      </c>
      <c r="K67" s="81"/>
      <c r="L67" s="81"/>
      <c r="M67" s="81"/>
    </row>
    <row r="68" spans="1:13" s="131" customFormat="1">
      <c r="A68" s="160"/>
      <c r="B68" s="184"/>
      <c r="C68" s="171"/>
      <c r="D68" s="172"/>
      <c r="E68" s="208"/>
      <c r="F68" s="172"/>
      <c r="G68" s="205"/>
      <c r="H68" s="172"/>
      <c r="I68" s="205"/>
      <c r="J68" s="173"/>
      <c r="K68" s="81"/>
      <c r="L68" s="81"/>
      <c r="M68" s="81"/>
    </row>
    <row r="69" spans="1:13">
      <c r="A69" s="148" t="s">
        <v>151</v>
      </c>
      <c r="B69" s="149"/>
      <c r="C69" s="149"/>
      <c r="D69" s="150"/>
      <c r="E69" s="206"/>
      <c r="F69" s="150"/>
      <c r="G69" s="210"/>
      <c r="H69" s="150"/>
      <c r="I69" s="210"/>
      <c r="J69" s="152"/>
      <c r="K69" s="124"/>
      <c r="L69" s="124"/>
      <c r="M69" s="124"/>
    </row>
    <row r="70" spans="1:13" s="131" customFormat="1" ht="47.25">
      <c r="A70" s="153">
        <v>35</v>
      </c>
      <c r="B70" s="154" t="s">
        <v>419</v>
      </c>
      <c r="C70" s="155" t="s">
        <v>86</v>
      </c>
      <c r="D70" s="153" t="s">
        <v>86</v>
      </c>
      <c r="E70" s="207" t="s">
        <v>97</v>
      </c>
      <c r="F70" s="153" t="s">
        <v>97</v>
      </c>
      <c r="G70" s="207" t="s">
        <v>98</v>
      </c>
      <c r="H70" s="153" t="s">
        <v>98</v>
      </c>
      <c r="I70" s="207" t="s">
        <v>99</v>
      </c>
      <c r="J70" s="153" t="s">
        <v>99</v>
      </c>
      <c r="K70" s="81"/>
      <c r="L70" s="81"/>
      <c r="M70" s="81"/>
    </row>
    <row r="71" spans="1:13" s="131" customFormat="1" ht="47.25" hidden="1">
      <c r="A71" s="153">
        <f>A70+1</f>
        <v>36</v>
      </c>
      <c r="B71" s="154" t="s">
        <v>152</v>
      </c>
      <c r="C71" s="155" t="s">
        <v>86</v>
      </c>
      <c r="D71" s="153" t="s">
        <v>86</v>
      </c>
      <c r="E71" s="207" t="s">
        <v>97</v>
      </c>
      <c r="F71" s="153" t="s">
        <v>97</v>
      </c>
      <c r="G71" s="207" t="s">
        <v>98</v>
      </c>
      <c r="H71" s="153" t="s">
        <v>98</v>
      </c>
      <c r="I71" s="207" t="s">
        <v>99</v>
      </c>
      <c r="J71" s="153" t="s">
        <v>99</v>
      </c>
      <c r="K71" s="81"/>
      <c r="L71" s="81"/>
      <c r="M71" s="81"/>
    </row>
    <row r="72" spans="1:13" s="131" customFormat="1">
      <c r="A72" s="186">
        <v>36</v>
      </c>
      <c r="B72" s="154" t="s">
        <v>422</v>
      </c>
      <c r="C72" s="155" t="s">
        <v>116</v>
      </c>
      <c r="D72" s="153" t="s">
        <v>116</v>
      </c>
      <c r="E72" s="207" t="s">
        <v>120</v>
      </c>
      <c r="F72" s="153" t="s">
        <v>120</v>
      </c>
      <c r="G72" s="207" t="s">
        <v>121</v>
      </c>
      <c r="H72" s="153" t="s">
        <v>121</v>
      </c>
      <c r="I72" s="207" t="s">
        <v>122</v>
      </c>
      <c r="J72" s="153" t="s">
        <v>122</v>
      </c>
      <c r="K72" s="81"/>
      <c r="L72" s="81"/>
      <c r="M72" s="81"/>
    </row>
    <row r="73" spans="1:13" s="131" customFormat="1">
      <c r="A73" s="160"/>
      <c r="B73" s="161"/>
      <c r="C73" s="171"/>
      <c r="D73" s="172"/>
      <c r="E73" s="208"/>
      <c r="F73" s="172"/>
      <c r="G73" s="205"/>
      <c r="H73" s="172"/>
      <c r="I73" s="205"/>
      <c r="J73" s="173"/>
      <c r="K73" s="81"/>
      <c r="L73" s="81"/>
      <c r="M73" s="81"/>
    </row>
    <row r="74" spans="1:13" s="131" customFormat="1">
      <c r="A74" s="160"/>
      <c r="B74" s="161"/>
      <c r="C74" s="171"/>
      <c r="D74" s="172"/>
      <c r="E74" s="208"/>
      <c r="F74" s="172"/>
      <c r="G74" s="205"/>
      <c r="H74" s="172"/>
      <c r="I74" s="205"/>
      <c r="J74" s="173"/>
      <c r="K74" s="81"/>
      <c r="L74" s="81"/>
      <c r="M74" s="81"/>
    </row>
    <row r="75" spans="1:13" s="131" customFormat="1">
      <c r="A75" s="143" t="s">
        <v>242</v>
      </c>
      <c r="B75" s="144"/>
      <c r="C75" s="144"/>
      <c r="D75" s="145"/>
      <c r="E75" s="209"/>
      <c r="F75" s="145"/>
      <c r="G75" s="211"/>
      <c r="H75" s="145"/>
      <c r="I75" s="211"/>
      <c r="J75" s="147"/>
      <c r="K75" s="81"/>
      <c r="L75" s="81"/>
      <c r="M75" s="81"/>
    </row>
    <row r="76" spans="1:13">
      <c r="A76" s="148" t="s">
        <v>153</v>
      </c>
      <c r="B76" s="149"/>
      <c r="C76" s="149"/>
      <c r="D76" s="150"/>
      <c r="E76" s="206"/>
      <c r="F76" s="150"/>
      <c r="G76" s="210"/>
      <c r="H76" s="150"/>
      <c r="I76" s="210"/>
      <c r="J76" s="152"/>
      <c r="K76" s="124"/>
      <c r="L76" s="124"/>
      <c r="M76" s="124"/>
    </row>
    <row r="77" spans="1:13" ht="31.5">
      <c r="A77" s="153">
        <v>37</v>
      </c>
      <c r="B77" s="169" t="s">
        <v>423</v>
      </c>
      <c r="C77" s="155" t="s">
        <v>86</v>
      </c>
      <c r="D77" s="153" t="s">
        <v>86</v>
      </c>
      <c r="E77" s="207" t="s">
        <v>97</v>
      </c>
      <c r="F77" s="153" t="s">
        <v>97</v>
      </c>
      <c r="G77" s="207" t="s">
        <v>98</v>
      </c>
      <c r="H77" s="153" t="s">
        <v>98</v>
      </c>
      <c r="I77" s="207" t="s">
        <v>99</v>
      </c>
      <c r="J77" s="153" t="s">
        <v>99</v>
      </c>
      <c r="K77" s="124"/>
      <c r="L77" s="124"/>
      <c r="M77" s="124"/>
    </row>
    <row r="78" spans="1:13" ht="19.5" hidden="1" customHeight="1">
      <c r="A78" s="153">
        <f>A77+1</f>
        <v>38</v>
      </c>
      <c r="B78" s="183" t="s">
        <v>154</v>
      </c>
      <c r="C78" s="155"/>
      <c r="D78" s="155" t="s">
        <v>155</v>
      </c>
      <c r="E78" s="204">
        <v>0.7</v>
      </c>
      <c r="F78" s="155" t="s">
        <v>156</v>
      </c>
      <c r="G78" s="204">
        <v>0.8</v>
      </c>
      <c r="H78" s="155" t="s">
        <v>157</v>
      </c>
      <c r="I78" s="204">
        <v>0.9</v>
      </c>
      <c r="J78" s="155" t="s">
        <v>158</v>
      </c>
      <c r="K78" s="124"/>
      <c r="L78" s="124"/>
      <c r="M78" s="124"/>
    </row>
    <row r="79" spans="1:13">
      <c r="A79" s="160"/>
      <c r="B79" s="184"/>
      <c r="C79" s="171"/>
      <c r="D79" s="171"/>
      <c r="E79" s="205"/>
      <c r="F79" s="171"/>
      <c r="G79" s="205"/>
      <c r="H79" s="171"/>
      <c r="I79" s="205"/>
      <c r="J79" s="188"/>
      <c r="K79" s="124"/>
      <c r="L79" s="124"/>
      <c r="M79" s="124"/>
    </row>
    <row r="80" spans="1:13">
      <c r="A80" s="148" t="s">
        <v>159</v>
      </c>
      <c r="B80" s="149"/>
      <c r="C80" s="149"/>
      <c r="D80" s="150"/>
      <c r="E80" s="206"/>
      <c r="F80" s="150"/>
      <c r="G80" s="210"/>
      <c r="H80" s="150"/>
      <c r="I80" s="210"/>
      <c r="J80" s="152"/>
      <c r="K80" s="124"/>
      <c r="L80" s="124"/>
      <c r="M80" s="124"/>
    </row>
    <row r="81" spans="1:13" ht="31.5">
      <c r="A81" s="153">
        <v>38</v>
      </c>
      <c r="B81" s="183" t="s">
        <v>432</v>
      </c>
      <c r="C81" s="155" t="s">
        <v>86</v>
      </c>
      <c r="D81" s="153" t="s">
        <v>86</v>
      </c>
      <c r="E81" s="207" t="s">
        <v>97</v>
      </c>
      <c r="F81" s="153" t="s">
        <v>97</v>
      </c>
      <c r="G81" s="207" t="s">
        <v>98</v>
      </c>
      <c r="H81" s="153" t="s">
        <v>98</v>
      </c>
      <c r="I81" s="207" t="s">
        <v>99</v>
      </c>
      <c r="J81" s="153" t="s">
        <v>99</v>
      </c>
      <c r="K81" s="124"/>
      <c r="L81" s="124"/>
      <c r="M81" s="124"/>
    </row>
    <row r="82" spans="1:13" s="131" customFormat="1" ht="31.5">
      <c r="A82" s="153">
        <f>A81+1</f>
        <v>39</v>
      </c>
      <c r="B82" s="183" t="s">
        <v>438</v>
      </c>
      <c r="C82" s="155" t="s">
        <v>125</v>
      </c>
      <c r="D82" s="153" t="s">
        <v>125</v>
      </c>
      <c r="E82" s="207" t="s">
        <v>126</v>
      </c>
      <c r="F82" s="153" t="s">
        <v>126</v>
      </c>
      <c r="G82" s="207" t="s">
        <v>127</v>
      </c>
      <c r="H82" s="153" t="s">
        <v>127</v>
      </c>
      <c r="I82" s="207" t="s">
        <v>128</v>
      </c>
      <c r="J82" s="153" t="s">
        <v>128</v>
      </c>
      <c r="K82" s="81"/>
      <c r="L82" s="81"/>
      <c r="M82" s="81"/>
    </row>
    <row r="83" spans="1:13" s="131" customFormat="1">
      <c r="A83" s="160"/>
      <c r="B83" s="184"/>
      <c r="C83" s="171"/>
      <c r="D83" s="172"/>
      <c r="E83" s="205"/>
      <c r="F83" s="172"/>
      <c r="G83" s="205"/>
      <c r="H83" s="172"/>
      <c r="I83" s="205"/>
      <c r="J83" s="173"/>
      <c r="K83" s="81"/>
      <c r="L83" s="81"/>
      <c r="M83" s="81"/>
    </row>
    <row r="84" spans="1:13">
      <c r="A84" s="148" t="s">
        <v>160</v>
      </c>
      <c r="B84" s="149"/>
      <c r="C84" s="149"/>
      <c r="D84" s="150"/>
      <c r="E84" s="206"/>
      <c r="F84" s="150"/>
      <c r="G84" s="210"/>
      <c r="H84" s="150"/>
      <c r="I84" s="210"/>
      <c r="J84" s="152"/>
      <c r="K84" s="124"/>
      <c r="L84" s="124"/>
      <c r="M84" s="124"/>
    </row>
    <row r="85" spans="1:13" s="131" customFormat="1" ht="31.5">
      <c r="A85" s="153">
        <v>40</v>
      </c>
      <c r="B85" s="183" t="s">
        <v>439</v>
      </c>
      <c r="C85" s="155" t="s">
        <v>86</v>
      </c>
      <c r="D85" s="153" t="s">
        <v>86</v>
      </c>
      <c r="E85" s="207" t="s">
        <v>97</v>
      </c>
      <c r="F85" s="153" t="s">
        <v>97</v>
      </c>
      <c r="G85" s="207" t="s">
        <v>98</v>
      </c>
      <c r="H85" s="153" t="s">
        <v>98</v>
      </c>
      <c r="I85" s="207" t="s">
        <v>99</v>
      </c>
      <c r="J85" s="153" t="s">
        <v>99</v>
      </c>
      <c r="K85" s="81"/>
      <c r="L85" s="81"/>
      <c r="M85" s="81"/>
    </row>
    <row r="86" spans="1:13" s="131" customFormat="1">
      <c r="A86" s="160"/>
      <c r="B86" s="184"/>
      <c r="C86" s="171"/>
      <c r="D86" s="172"/>
      <c r="E86" s="208"/>
      <c r="F86" s="172"/>
      <c r="G86" s="208"/>
      <c r="H86" s="172"/>
      <c r="I86" s="208"/>
      <c r="J86" s="173"/>
      <c r="K86" s="81"/>
      <c r="L86" s="81"/>
      <c r="M86" s="81"/>
    </row>
    <row r="87" spans="1:13">
      <c r="A87" s="148" t="s">
        <v>161</v>
      </c>
      <c r="B87" s="149"/>
      <c r="C87" s="149"/>
      <c r="D87" s="150"/>
      <c r="E87" s="206"/>
      <c r="F87" s="150"/>
      <c r="G87" s="210"/>
      <c r="H87" s="150"/>
      <c r="I87" s="210"/>
      <c r="J87" s="152"/>
      <c r="K87" s="124"/>
      <c r="L87" s="124"/>
      <c r="M87" s="124"/>
    </row>
    <row r="88" spans="1:13" s="131" customFormat="1">
      <c r="A88" s="153">
        <v>41</v>
      </c>
      <c r="B88" s="183" t="s">
        <v>443</v>
      </c>
      <c r="C88" s="155" t="s">
        <v>86</v>
      </c>
      <c r="D88" s="153" t="s">
        <v>86</v>
      </c>
      <c r="E88" s="207" t="s">
        <v>97</v>
      </c>
      <c r="F88" s="153" t="s">
        <v>97</v>
      </c>
      <c r="G88" s="207" t="s">
        <v>98</v>
      </c>
      <c r="H88" s="153" t="s">
        <v>98</v>
      </c>
      <c r="I88" s="207" t="s">
        <v>99</v>
      </c>
      <c r="J88" s="153" t="s">
        <v>99</v>
      </c>
      <c r="K88" s="81"/>
      <c r="L88" s="81"/>
      <c r="M88" s="81"/>
    </row>
    <row r="89" spans="1:13" ht="10.5" customHeight="1">
      <c r="A89" s="124"/>
      <c r="B89" s="189"/>
      <c r="C89" s="189"/>
      <c r="D89" s="124"/>
      <c r="E89" s="190"/>
      <c r="F89" s="124"/>
      <c r="G89" s="189"/>
      <c r="H89" s="124"/>
      <c r="I89" s="191"/>
      <c r="J89" s="124"/>
      <c r="K89" s="192"/>
      <c r="L89" s="124"/>
      <c r="M89" s="124"/>
    </row>
    <row r="90" spans="1:13" ht="10.5" customHeight="1"/>
    <row r="91" spans="1:13" ht="10.5" customHeight="1">
      <c r="A91" s="131"/>
      <c r="B91" s="179"/>
      <c r="C91" s="197"/>
      <c r="D91" s="197"/>
      <c r="E91" s="198"/>
      <c r="F91" s="197"/>
      <c r="G91" s="197"/>
      <c r="H91" s="197"/>
      <c r="I91" s="199"/>
      <c r="J91" s="197"/>
      <c r="K91" s="199"/>
    </row>
    <row r="92" spans="1:13" ht="10.5" customHeight="1">
      <c r="A92" s="131"/>
      <c r="B92" s="179"/>
      <c r="C92" s="197"/>
      <c r="D92" s="197"/>
      <c r="E92" s="198"/>
      <c r="H92" s="197"/>
      <c r="I92" s="199"/>
      <c r="J92" s="197"/>
      <c r="K92" s="199"/>
    </row>
    <row r="93" spans="1:13" s="201" customFormat="1" ht="10.5" customHeight="1">
      <c r="A93" s="179"/>
      <c r="B93" s="179"/>
      <c r="C93" s="200"/>
      <c r="E93" s="194"/>
      <c r="G93" s="200"/>
      <c r="I93" s="202"/>
      <c r="K93" s="203"/>
    </row>
    <row r="94" spans="1:13" ht="10.5" customHeight="1"/>
    <row r="95" spans="1:13" ht="10.5" customHeight="1"/>
    <row r="96" spans="1:13" ht="10.5" customHeight="1"/>
    <row r="97" spans="1:1" ht="10.5" customHeight="1"/>
    <row r="98" spans="1:1" ht="10.5" customHeight="1"/>
    <row r="99" spans="1:1" ht="10.5" customHeight="1"/>
    <row r="100" spans="1:1" ht="10.5" customHeight="1"/>
    <row r="101" spans="1:1" ht="10.5" customHeight="1"/>
    <row r="102" spans="1:1" ht="10.5" customHeight="1"/>
    <row r="103" spans="1:1" ht="10.5" customHeight="1">
      <c r="A103" s="193"/>
    </row>
    <row r="104" spans="1:1" ht="10.5" customHeight="1">
      <c r="A104" s="193"/>
    </row>
    <row r="105" spans="1:1" ht="10.5" customHeight="1">
      <c r="A105" s="193"/>
    </row>
    <row r="106" spans="1:1" ht="10.5" customHeight="1">
      <c r="A106" s="193"/>
    </row>
    <row r="107" spans="1:1" ht="10.5" customHeight="1">
      <c r="A107" s="193"/>
    </row>
    <row r="108" spans="1:1">
      <c r="A108" s="193"/>
    </row>
    <row r="109" spans="1:1">
      <c r="A109" s="193"/>
    </row>
  </sheetData>
  <sheetProtection sheet="1" formatCells="0"/>
  <printOptions horizontalCentered="1"/>
  <pageMargins left="0.25" right="0.25" top="0.3" bottom="0.3" header="0.3" footer="0.3"/>
  <pageSetup paperSize="9" scale="65" firstPageNumber="0" fitToHeight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zoomScale="130" zoomScaleNormal="130" workbookViewId="0">
      <selection activeCell="B118" sqref="B118"/>
    </sheetView>
  </sheetViews>
  <sheetFormatPr defaultColWidth="9.140625" defaultRowHeight="12.75"/>
  <cols>
    <col min="1" max="1" width="2.85546875" style="71" customWidth="1"/>
    <col min="2" max="2" width="4.140625" style="222" customWidth="1"/>
    <col min="3" max="3" width="45.85546875" style="72" customWidth="1"/>
    <col min="4" max="4" width="12" style="73" customWidth="1"/>
    <col min="5" max="5" width="12.7109375" style="74" customWidth="1"/>
    <col min="6" max="6" width="25.85546875" style="72" customWidth="1"/>
    <col min="7" max="7" width="0" style="72" hidden="1" customWidth="1"/>
    <col min="8" max="8" width="32.28515625" style="72" customWidth="1"/>
    <col min="9" max="9" width="8.140625" style="71" customWidth="1"/>
    <col min="10" max="16384" width="9.140625" style="71"/>
  </cols>
  <sheetData>
    <row r="1" spans="1:9">
      <c r="B1" s="217"/>
      <c r="C1" s="75"/>
      <c r="D1" s="75"/>
      <c r="E1" s="75"/>
      <c r="F1" s="76"/>
      <c r="G1" s="75"/>
      <c r="H1" s="75"/>
    </row>
    <row r="2" spans="1:9" ht="12.75" customHeight="1">
      <c r="B2" s="218"/>
      <c r="C2" s="78"/>
      <c r="D2" s="78"/>
      <c r="E2" s="79" t="s">
        <v>212</v>
      </c>
      <c r="F2" s="80"/>
      <c r="G2" s="78"/>
      <c r="H2" s="78"/>
    </row>
    <row r="3" spans="1:9" s="131" customFormat="1" ht="15.75" customHeight="1">
      <c r="B3" s="181"/>
      <c r="C3" s="82"/>
      <c r="D3" s="82"/>
      <c r="E3" s="83" t="s">
        <v>1</v>
      </c>
      <c r="F3" s="84"/>
      <c r="G3" s="82"/>
      <c r="H3" s="82"/>
    </row>
    <row r="4" spans="1:9" s="131" customFormat="1" ht="15.75" customHeight="1">
      <c r="B4" s="181"/>
      <c r="C4" s="82"/>
      <c r="D4" s="82"/>
      <c r="E4" s="83" t="s">
        <v>213</v>
      </c>
      <c r="F4" s="84"/>
      <c r="G4" s="82"/>
      <c r="H4" s="82"/>
    </row>
    <row r="5" spans="1:9">
      <c r="B5" s="219"/>
      <c r="C5" s="85"/>
      <c r="D5" s="85"/>
      <c r="E5" s="85"/>
      <c r="F5" s="85"/>
      <c r="G5" s="85"/>
      <c r="H5" s="85"/>
    </row>
    <row r="6" spans="1:9">
      <c r="B6" s="217"/>
      <c r="C6" s="245"/>
      <c r="D6" s="246"/>
      <c r="E6" s="247"/>
      <c r="F6" s="248"/>
      <c r="G6" s="245"/>
      <c r="H6" s="245"/>
    </row>
    <row r="7" spans="1:9" ht="12.75" customHeight="1">
      <c r="B7" s="87" t="s">
        <v>637</v>
      </c>
      <c r="C7" s="75"/>
      <c r="D7" s="246"/>
      <c r="E7" s="249"/>
      <c r="F7" s="76"/>
      <c r="G7" s="76"/>
      <c r="H7" s="5" t="s">
        <v>657</v>
      </c>
      <c r="I7" s="87"/>
    </row>
    <row r="8" spans="1:9" ht="12.75" customHeight="1">
      <c r="B8" s="87" t="s">
        <v>689</v>
      </c>
      <c r="C8" s="75"/>
      <c r="D8" s="250"/>
      <c r="E8" s="251"/>
      <c r="F8" s="76"/>
      <c r="G8" s="76"/>
      <c r="H8" s="86" t="s">
        <v>658</v>
      </c>
    </row>
    <row r="9" spans="1:9">
      <c r="B9" s="218"/>
      <c r="C9" s="76"/>
      <c r="D9" s="250"/>
      <c r="E9" s="251"/>
      <c r="F9" s="76"/>
      <c r="G9" s="76"/>
      <c r="H9" s="76"/>
    </row>
    <row r="10" spans="1:9">
      <c r="B10" s="218"/>
      <c r="C10" s="76"/>
      <c r="D10" s="250"/>
      <c r="E10" s="251"/>
      <c r="F10" s="76"/>
      <c r="G10" s="76"/>
      <c r="H10" s="76"/>
    </row>
    <row r="11" spans="1:9" ht="12.75" customHeight="1">
      <c r="B11" s="220" t="s">
        <v>79</v>
      </c>
      <c r="C11" s="371" t="s">
        <v>80</v>
      </c>
      <c r="D11" s="372" t="s">
        <v>56</v>
      </c>
      <c r="E11" s="373" t="s">
        <v>214</v>
      </c>
      <c r="F11" s="371" t="s">
        <v>215</v>
      </c>
      <c r="G11" s="88" t="s">
        <v>216</v>
      </c>
      <c r="H11" s="371" t="s">
        <v>217</v>
      </c>
    </row>
    <row r="12" spans="1:9">
      <c r="B12" s="221"/>
      <c r="C12" s="371"/>
      <c r="D12" s="372"/>
      <c r="E12" s="373"/>
      <c r="F12" s="371"/>
      <c r="G12" s="88"/>
      <c r="H12" s="371"/>
    </row>
    <row r="13" spans="1:9" ht="12.75" customHeight="1">
      <c r="B13" s="214" t="s">
        <v>269</v>
      </c>
      <c r="C13" s="89"/>
      <c r="D13" s="89"/>
      <c r="E13" s="89"/>
      <c r="F13" s="90"/>
      <c r="G13" s="89"/>
      <c r="H13" s="91"/>
    </row>
    <row r="14" spans="1:9" ht="12.75" customHeight="1">
      <c r="B14" s="215" t="s">
        <v>270</v>
      </c>
      <c r="C14" s="93"/>
      <c r="D14" s="93"/>
      <c r="E14" s="93"/>
      <c r="F14" s="90"/>
      <c r="G14" s="93"/>
      <c r="H14" s="94"/>
    </row>
    <row r="15" spans="1:9" ht="38.25">
      <c r="A15" s="71">
        <v>1</v>
      </c>
      <c r="B15" s="106" t="s">
        <v>271</v>
      </c>
      <c r="C15" s="95" t="s">
        <v>292</v>
      </c>
      <c r="D15" s="96">
        <f>computation!E2</f>
        <v>1</v>
      </c>
      <c r="E15" s="304">
        <f>IF(D15="n/a","n/a",IF(D15&lt;criteria!E9,criteria!$D$6,IF(D15&lt;criteria!G9,criteria!$F$6,IF(D15&lt;criteria!I9,criteria!$H$6,criteria!$J$6))))</f>
        <v>3</v>
      </c>
      <c r="F15" s="97"/>
      <c r="G15" s="95"/>
      <c r="H15" s="95" t="s">
        <v>218</v>
      </c>
    </row>
    <row r="16" spans="1:9" ht="38.25">
      <c r="A16" s="71">
        <v>2</v>
      </c>
      <c r="B16" s="106" t="s">
        <v>276</v>
      </c>
      <c r="C16" s="95" t="s">
        <v>293</v>
      </c>
      <c r="D16" s="96">
        <f>computation!E3</f>
        <v>1</v>
      </c>
      <c r="E16" s="304">
        <f>IF(D16="n/a","n/a",IF(D16&lt;criteria!E10,criteria!$D$6,IF(D16&lt;criteria!G10,criteria!$F$6,IF(D16&gt;criteria!I10,criteria!$J$6,criteria!$H$6))))</f>
        <v>3</v>
      </c>
      <c r="F16" s="97"/>
      <c r="G16" s="95"/>
      <c r="H16" s="95" t="s">
        <v>218</v>
      </c>
    </row>
    <row r="17" spans="1:8">
      <c r="B17" s="108"/>
      <c r="C17" s="98"/>
      <c r="D17" s="99"/>
      <c r="E17" s="305"/>
      <c r="F17" s="97"/>
      <c r="G17" s="95"/>
      <c r="H17" s="95"/>
    </row>
    <row r="18" spans="1:8" ht="12.75" customHeight="1">
      <c r="B18" s="215" t="s">
        <v>219</v>
      </c>
      <c r="C18" s="93"/>
      <c r="D18" s="93"/>
      <c r="E18" s="93"/>
      <c r="F18" s="90"/>
      <c r="G18" s="93"/>
      <c r="H18" s="94"/>
    </row>
    <row r="19" spans="1:8" ht="25.5">
      <c r="A19" s="71">
        <v>3</v>
      </c>
      <c r="B19" s="106" t="s">
        <v>277</v>
      </c>
      <c r="C19" s="95" t="s">
        <v>294</v>
      </c>
      <c r="D19" s="96">
        <f>computation!E4</f>
        <v>0</v>
      </c>
      <c r="E19" s="304">
        <f>IF(D19="n/a","n/a",IF(D19&lt;criteria!I13,criteria!$J$6,IF(D19&lt;criteria!G13,criteria!$H$6,IF(D19&gt;criteria!E13,criteria!$D$6,criteria!$F$6))))</f>
        <v>3</v>
      </c>
      <c r="F19" s="97"/>
      <c r="G19" s="95"/>
      <c r="H19" s="95" t="s">
        <v>218</v>
      </c>
    </row>
    <row r="20" spans="1:8" ht="25.5">
      <c r="A20" s="71">
        <v>4</v>
      </c>
      <c r="B20" s="106" t="s">
        <v>278</v>
      </c>
      <c r="C20" s="95" t="s">
        <v>295</v>
      </c>
      <c r="D20" s="96">
        <f>computation!E5</f>
        <v>0</v>
      </c>
      <c r="E20" s="304">
        <f>IF(D20="n/a","n/a",IF(D20&lt;criteria!I14,criteria!$J$6,IF(D20&lt;criteria!G14,criteria!$H$6,IF(D20&gt;criteria!E14,criteria!$D$6,criteria!$F$6))))</f>
        <v>3</v>
      </c>
      <c r="F20" s="97"/>
      <c r="G20" s="95"/>
      <c r="H20" s="95" t="s">
        <v>218</v>
      </c>
    </row>
    <row r="21" spans="1:8" ht="25.5">
      <c r="A21" s="71">
        <v>5</v>
      </c>
      <c r="B21" s="106" t="s">
        <v>279</v>
      </c>
      <c r="C21" s="95" t="s">
        <v>291</v>
      </c>
      <c r="D21" s="96">
        <f>computation!E6</f>
        <v>0</v>
      </c>
      <c r="E21" s="304">
        <f>IF(D21="n/a","n/a",IF(D21&lt;criteria!I15,criteria!$J$6,IF(D21&lt;criteria!G15,criteria!$H$6,IF(D21&gt;criteria!E15,criteria!$D$6,criteria!$F$6))))</f>
        <v>3</v>
      </c>
      <c r="F21" s="97"/>
      <c r="G21" s="95"/>
      <c r="H21" s="95" t="s">
        <v>218</v>
      </c>
    </row>
    <row r="22" spans="1:8" ht="25.5">
      <c r="A22" s="71">
        <v>6</v>
      </c>
      <c r="B22" s="106" t="s">
        <v>280</v>
      </c>
      <c r="C22" s="95" t="s">
        <v>296</v>
      </c>
      <c r="D22" s="96">
        <f>computation!E7</f>
        <v>0</v>
      </c>
      <c r="E22" s="304">
        <f>IF(D22="n/a","n/a",IF(D22&lt;criteria!I16,criteria!$J$6,IF(D22&lt;criteria!G16,criteria!$H$6,IF(D22&gt;criteria!E16,criteria!$D$6,criteria!$F$6))))</f>
        <v>3</v>
      </c>
      <c r="F22" s="97"/>
      <c r="G22" s="95"/>
      <c r="H22" s="95" t="s">
        <v>218</v>
      </c>
    </row>
    <row r="23" spans="1:8" ht="25.5">
      <c r="A23" s="71">
        <v>7</v>
      </c>
      <c r="B23" s="106" t="s">
        <v>281</v>
      </c>
      <c r="C23" s="95" t="s">
        <v>305</v>
      </c>
      <c r="D23" s="96" t="str">
        <f>Questionnaire!R30</f>
        <v>n/a</v>
      </c>
      <c r="E23" s="304" t="str">
        <f>IF(D23="n/a","n/a",IF(D23=criteria!C17,criteria!$D$6,IF(D23=criteria!E17,criteria!$F$6,IF(D23=criteria!G17,criteria!$H$6,IF(D23=criteria!I17,criteria!$J$6,0)))))</f>
        <v>n/a</v>
      </c>
      <c r="F23" s="97"/>
      <c r="G23" s="95"/>
      <c r="H23" s="95" t="s">
        <v>616</v>
      </c>
    </row>
    <row r="24" spans="1:8" ht="25.5">
      <c r="A24" s="71">
        <v>8</v>
      </c>
      <c r="B24" s="106" t="s">
        <v>282</v>
      </c>
      <c r="C24" s="95" t="s">
        <v>297</v>
      </c>
      <c r="D24" s="99" t="str">
        <f>Questionnaire!R46</f>
        <v>n/a</v>
      </c>
      <c r="E24" s="304" t="str">
        <f>IF(D24="n/a","n/a",IF(D24=criteria!C18,criteria!$D$6,IF(D24=criteria!E18,criteria!$F$6,IF(D24=criteria!G18,criteria!$H$6,IF(D24=criteria!I18,criteria!$J$6,0)))))</f>
        <v>n/a</v>
      </c>
      <c r="F24" s="97"/>
      <c r="G24" s="95"/>
      <c r="H24" s="95" t="s">
        <v>617</v>
      </c>
    </row>
    <row r="25" spans="1:8">
      <c r="B25" s="108"/>
      <c r="C25" s="98"/>
      <c r="D25" s="99"/>
      <c r="E25" s="305"/>
      <c r="F25" s="97"/>
      <c r="G25" s="95"/>
      <c r="H25" s="95"/>
    </row>
    <row r="26" spans="1:8" ht="12.75" customHeight="1">
      <c r="B26" s="215" t="s">
        <v>107</v>
      </c>
      <c r="C26" s="93"/>
      <c r="D26" s="93"/>
      <c r="E26" s="93"/>
      <c r="F26" s="90"/>
      <c r="G26" s="93"/>
      <c r="H26" s="94"/>
    </row>
    <row r="27" spans="1:8" ht="25.5">
      <c r="A27" s="71">
        <v>9</v>
      </c>
      <c r="B27" s="106" t="s">
        <v>315</v>
      </c>
      <c r="C27" s="100" t="s">
        <v>320</v>
      </c>
      <c r="D27" s="101">
        <f>IF(ISERROR(computation!E9), "n/a",computation!E9)</f>
        <v>2</v>
      </c>
      <c r="E27" s="304">
        <f>IF(D27="n/a","n/a",IF(D27&lt;criteria!E21,criteria!$D$6,IF(D27&lt;criteria!G21,criteria!$F$6,IF(D27&lt;criteria!I21,criteria!$H$6,criteria!$J$6))))</f>
        <v>0</v>
      </c>
      <c r="F27" s="102"/>
      <c r="G27" s="95"/>
      <c r="H27" s="95" t="s">
        <v>221</v>
      </c>
    </row>
    <row r="28" spans="1:8" ht="25.5">
      <c r="A28" s="71">
        <v>10</v>
      </c>
      <c r="B28" s="106" t="s">
        <v>316</v>
      </c>
      <c r="C28" s="100" t="s">
        <v>321</v>
      </c>
      <c r="D28" s="101">
        <f>IF(ISERROR(computation!E10), "n/a",computation!E10)</f>
        <v>2</v>
      </c>
      <c r="E28" s="304">
        <f>IF(D28="n/a","n/a",IF(D28&lt;criteria!E22,criteria!$D$6,IF(D28&lt;criteria!G22,criteria!$F$6,IF(D28&lt;criteria!I22,criteria!$H$6,criteria!$J$6))))</f>
        <v>1</v>
      </c>
      <c r="F28" s="103"/>
      <c r="G28" s="95"/>
      <c r="H28" s="95" t="s">
        <v>222</v>
      </c>
    </row>
    <row r="29" spans="1:8" ht="25.5">
      <c r="A29" s="71">
        <v>11</v>
      </c>
      <c r="B29" s="106" t="s">
        <v>317</v>
      </c>
      <c r="C29" s="95" t="s">
        <v>322</v>
      </c>
      <c r="D29" s="101">
        <f>IF(ISERROR(computation!E11), "n/a",computation!E11)</f>
        <v>2</v>
      </c>
      <c r="E29" s="304">
        <f>IF(D29="n/a","n/a",IF(D29&lt;criteria!E23,criteria!$D$6,IF(D29&lt;criteria!G23,criteria!$F$6,IF(D29&lt;criteria!I23,criteria!$H$6,criteria!$J$6))))</f>
        <v>2</v>
      </c>
      <c r="F29" s="103"/>
      <c r="G29" s="95"/>
      <c r="H29" s="95" t="s">
        <v>222</v>
      </c>
    </row>
    <row r="30" spans="1:8" ht="25.5">
      <c r="A30" s="71">
        <v>12</v>
      </c>
      <c r="B30" s="106" t="s">
        <v>318</v>
      </c>
      <c r="C30" s="95" t="s">
        <v>323</v>
      </c>
      <c r="D30" s="237" t="str">
        <f>Questionnaire!R59</f>
        <v xml:space="preserve">Fully Compliant </v>
      </c>
      <c r="E30" s="304">
        <f>IF(D30="n/a","n/a",IF(D30=criteria!C24,criteria!$D$6,IF(D30=criteria!E24,criteria!$F$6,IF(D30=criteria!G24,criteria!$H$6,IF(D30=criteria!I24,criteria!$J$6,0)))))</f>
        <v>3</v>
      </c>
      <c r="F30" s="97"/>
      <c r="G30" s="95"/>
      <c r="H30" s="95" t="s">
        <v>221</v>
      </c>
    </row>
    <row r="31" spans="1:8" ht="38.25">
      <c r="A31" s="71">
        <v>13</v>
      </c>
      <c r="B31" s="108" t="s">
        <v>319</v>
      </c>
      <c r="C31" s="95" t="s">
        <v>324</v>
      </c>
      <c r="D31" s="99" t="str">
        <f>Questionnaire!R68</f>
        <v xml:space="preserve">Fully Compliant </v>
      </c>
      <c r="E31" s="304">
        <f>IF(D31="n/a","n/a",IF(D31=criteria!C25,criteria!$D$6,IF(D31=criteria!E25,criteria!$F$6,IF(D31=criteria!G25,criteria!$H$6,IF(D31=criteria!I25,criteria!$J$6,0)))))</f>
        <v>3</v>
      </c>
      <c r="F31" s="97"/>
      <c r="G31" s="95"/>
      <c r="H31" s="95" t="s">
        <v>618</v>
      </c>
    </row>
    <row r="32" spans="1:8">
      <c r="B32" s="108"/>
      <c r="C32" s="98"/>
      <c r="D32" s="99"/>
      <c r="E32" s="305"/>
      <c r="F32" s="97"/>
      <c r="G32" s="95"/>
      <c r="H32" s="95"/>
    </row>
    <row r="33" spans="1:8" ht="12.75" customHeight="1">
      <c r="B33" s="215"/>
      <c r="C33" s="93"/>
      <c r="D33" s="92" t="s">
        <v>223</v>
      </c>
      <c r="E33" s="306">
        <f>IF(AND(E17="n/a",E25="n/a",E32="n/a"),"n/a",AVERAGE(E15:E31))</f>
        <v>2.4545454545454546</v>
      </c>
      <c r="F33" s="104"/>
      <c r="G33" s="105"/>
      <c r="H33" s="98"/>
    </row>
    <row r="34" spans="1:8" ht="12.75" customHeight="1">
      <c r="B34" s="214" t="s">
        <v>123</v>
      </c>
      <c r="C34" s="89"/>
      <c r="D34" s="89"/>
      <c r="E34" s="89"/>
      <c r="F34" s="90"/>
      <c r="G34" s="89"/>
      <c r="H34" s="91"/>
    </row>
    <row r="35" spans="1:8" ht="12.75" customHeight="1">
      <c r="B35" s="215" t="s">
        <v>124</v>
      </c>
      <c r="C35" s="93"/>
      <c r="D35" s="93"/>
      <c r="E35" s="93"/>
      <c r="F35" s="90"/>
      <c r="G35" s="93"/>
      <c r="H35" s="94"/>
    </row>
    <row r="36" spans="1:8" ht="38.25">
      <c r="A36" s="71">
        <v>14</v>
      </c>
      <c r="B36" s="106" t="s">
        <v>331</v>
      </c>
      <c r="C36" s="95" t="s">
        <v>333</v>
      </c>
      <c r="D36" s="99" t="str">
        <f>Questionnaire!R82</f>
        <v xml:space="preserve">Fully Compliant </v>
      </c>
      <c r="E36" s="304">
        <f>IF(D36="n/a","n/a",IF(D36=criteria!C30,criteria!$D$6,IF(D36=criteria!E30,criteria!$F$6,IF(D36=criteria!G30,criteria!$H$6,IF(D36=criteria!I30,criteria!$J$6,0)))))</f>
        <v>3</v>
      </c>
      <c r="F36" s="97"/>
      <c r="G36" s="95"/>
      <c r="H36" s="95" t="s">
        <v>224</v>
      </c>
    </row>
    <row r="37" spans="1:8" ht="38.25">
      <c r="A37" s="71">
        <v>15</v>
      </c>
      <c r="B37" s="106" t="s">
        <v>332</v>
      </c>
      <c r="C37" s="95" t="s">
        <v>334</v>
      </c>
      <c r="D37" s="99" t="str">
        <f>Questionnaire!R102</f>
        <v xml:space="preserve">Fully Compliant </v>
      </c>
      <c r="E37" s="304">
        <f>IF(D37="n/a","n/a",IF(D37=criteria!C31,criteria!$D$6,IF(D37=criteria!E31,criteria!$F$6,IF(D37=criteria!G31,criteria!$H$6,IF(D37=criteria!I31,criteria!$J$6,0)))))</f>
        <v>3</v>
      </c>
      <c r="F37" s="97"/>
      <c r="G37" s="95"/>
      <c r="H37" s="95" t="s">
        <v>225</v>
      </c>
    </row>
    <row r="38" spans="1:8">
      <c r="B38" s="108"/>
      <c r="C38" s="98"/>
      <c r="D38" s="99"/>
      <c r="E38" s="305"/>
      <c r="F38" s="97"/>
      <c r="G38" s="95"/>
      <c r="H38" s="95"/>
    </row>
    <row r="39" spans="1:8" ht="12.75" customHeight="1">
      <c r="B39" s="215" t="s">
        <v>129</v>
      </c>
      <c r="C39" s="93"/>
      <c r="D39" s="93"/>
      <c r="E39" s="93"/>
      <c r="F39" s="90"/>
      <c r="G39" s="93"/>
      <c r="H39" s="94"/>
    </row>
    <row r="40" spans="1:8" ht="25.5">
      <c r="A40" s="71">
        <v>16</v>
      </c>
      <c r="B40" s="106" t="s">
        <v>335</v>
      </c>
      <c r="C40" s="95" t="s">
        <v>336</v>
      </c>
      <c r="D40" s="99" t="str">
        <f>Questionnaire!R8</f>
        <v xml:space="preserve">Compliant </v>
      </c>
      <c r="E40" s="307">
        <f>IF(D40="n/a","n/a",IF(D40=criteria!C34,criteria!$D$6,IF(D40=criteria!E34,criteria!$F$6,IF(D40=criteria!G34,criteria!$H$6,IF(D40=criteria!I34,criteria!$J$6,0)))))</f>
        <v>3</v>
      </c>
      <c r="F40" s="102"/>
      <c r="G40" s="110"/>
      <c r="H40" s="95" t="s">
        <v>226</v>
      </c>
    </row>
    <row r="41" spans="1:8" ht="51">
      <c r="A41" s="71">
        <v>17</v>
      </c>
      <c r="B41" s="106" t="s">
        <v>341</v>
      </c>
      <c r="C41" s="95" t="s">
        <v>340</v>
      </c>
      <c r="D41" s="99" t="str">
        <f>Questionnaire!R18</f>
        <v>Substantially Compliant</v>
      </c>
      <c r="E41" s="307">
        <f>IF(D41="n/a","n/a",IF(D41=criteria!C35,criteria!$D$6,IF(D41=criteria!E35,criteria!$F$6,IF(D41=criteria!G35,criteria!$H$6,IF(D41=criteria!I35,criteria!$J$6,0)))))</f>
        <v>2</v>
      </c>
      <c r="F41" s="102"/>
      <c r="G41" s="252"/>
      <c r="H41" s="98" t="s">
        <v>220</v>
      </c>
    </row>
    <row r="42" spans="1:8" ht="51">
      <c r="A42" s="71">
        <v>18</v>
      </c>
      <c r="B42" s="106" t="s">
        <v>342</v>
      </c>
      <c r="C42" s="95" t="s">
        <v>350</v>
      </c>
      <c r="D42" s="99" t="str">
        <f>Questionnaire!R121</f>
        <v>n/a</v>
      </c>
      <c r="E42" s="307" t="str">
        <f>IF(D42="n/a","n/a",IF(D42=criteria!C36,criteria!$D$6,IF(D42=criteria!E36,criteria!$F$6,IF(D42=criteria!G36,criteria!$H$6,IF(D42=criteria!I36,criteria!$J$6,0)))))</f>
        <v>n/a</v>
      </c>
      <c r="F42" s="97"/>
      <c r="G42" s="252"/>
      <c r="H42" s="98" t="s">
        <v>619</v>
      </c>
    </row>
    <row r="43" spans="1:8">
      <c r="B43" s="108"/>
      <c r="C43" s="105"/>
      <c r="D43" s="212"/>
      <c r="E43" s="308"/>
      <c r="F43" s="213"/>
      <c r="G43" s="252"/>
      <c r="H43" s="98"/>
    </row>
    <row r="44" spans="1:8" ht="12.75" customHeight="1">
      <c r="B44" s="215" t="s">
        <v>356</v>
      </c>
      <c r="C44" s="93"/>
      <c r="D44" s="93"/>
      <c r="E44" s="93"/>
      <c r="F44" s="90"/>
      <c r="G44" s="93"/>
      <c r="H44" s="94"/>
    </row>
    <row r="45" spans="1:8" ht="25.5">
      <c r="A45" s="71">
        <v>19</v>
      </c>
      <c r="B45" s="106" t="s">
        <v>357</v>
      </c>
      <c r="C45" s="95" t="s">
        <v>358</v>
      </c>
      <c r="D45" s="96">
        <f>IF(ISERROR(computation!E12), "n/a", computation!E12)</f>
        <v>1</v>
      </c>
      <c r="E45" s="304">
        <f>IF(D45="n/a","n/a",IF(D45&lt;criteria!E40,criteria!$D$6,IF(D45&lt;criteria!G40,criteria!$F$6,IF(D45&lt;criteria!I40,criteria!$H$6,criteria!$J$6))))</f>
        <v>3</v>
      </c>
      <c r="F45" s="97"/>
      <c r="G45" s="95"/>
      <c r="H45" s="95" t="s">
        <v>221</v>
      </c>
    </row>
    <row r="46" spans="1:8" ht="25.5">
      <c r="A46" s="71">
        <v>20</v>
      </c>
      <c r="B46" s="106" t="s">
        <v>360</v>
      </c>
      <c r="C46" s="95" t="s">
        <v>359</v>
      </c>
      <c r="D46" s="96">
        <f>IF(ISERROR(computation!E13), "n/a",computation!E13)</f>
        <v>1</v>
      </c>
      <c r="E46" s="304">
        <f>IF(D46="n/a","n/a",IF(D46&gt;criteria!I41,criteria!$J$6,IF(D46&lt;criteria!E41,criteria!$D$6,IF(D46&lt;criteria!G41,criteria!$F$6,criteria!$H$6))))</f>
        <v>3</v>
      </c>
      <c r="F46" s="97"/>
      <c r="G46" s="95"/>
      <c r="H46" s="95" t="s">
        <v>221</v>
      </c>
    </row>
    <row r="47" spans="1:8" ht="38.25">
      <c r="A47" s="71">
        <v>21</v>
      </c>
      <c r="B47" s="106" t="s">
        <v>361</v>
      </c>
      <c r="C47" s="95" t="s">
        <v>362</v>
      </c>
      <c r="D47" s="96" t="str">
        <f>IF(ISERROR(computation!E14),"n/a",computation!E14)</f>
        <v>n/a</v>
      </c>
      <c r="E47" s="304" t="str">
        <f>IF(D47="n/a","n/a",IF(D47&gt;criteria!I42,criteria!$J$6,IF(D47&lt;criteria!E42,criteria!$D$6,IF(D47&lt;criteria!G42,criteria!$F$6,criteria!$H$6))))</f>
        <v>n/a</v>
      </c>
      <c r="F47" s="97"/>
      <c r="G47" s="95"/>
      <c r="H47" s="95" t="s">
        <v>221</v>
      </c>
    </row>
    <row r="48" spans="1:8">
      <c r="B48" s="108"/>
      <c r="C48" s="98"/>
      <c r="D48" s="99"/>
      <c r="E48" s="305"/>
      <c r="F48" s="97"/>
      <c r="G48" s="95"/>
      <c r="H48" s="95"/>
    </row>
    <row r="49" spans="1:8" ht="12.75" customHeight="1">
      <c r="B49" s="215" t="s">
        <v>137</v>
      </c>
      <c r="C49" s="93"/>
      <c r="D49" s="93"/>
      <c r="E49" s="93"/>
      <c r="F49" s="90"/>
      <c r="G49" s="93"/>
      <c r="H49" s="94"/>
    </row>
    <row r="50" spans="1:8" ht="38.25">
      <c r="A50" s="71">
        <v>22</v>
      </c>
      <c r="B50" s="106" t="s">
        <v>363</v>
      </c>
      <c r="C50" s="95" t="s">
        <v>364</v>
      </c>
      <c r="D50" s="99" t="str">
        <f>Questionnaire!R132</f>
        <v xml:space="preserve">Fully Compliant </v>
      </c>
      <c r="E50" s="304">
        <f>IF(D50="n/a","n/a",IF(D50=criteria!C45,criteria!$D$6,IF(D50=criteria!E45,criteria!$F$6,IF(D50=criteria!G45,criteria!$H$6,IF(D50=criteria!I45,criteria!$J$6,0)))))</f>
        <v>3</v>
      </c>
      <c r="F50" s="97"/>
      <c r="G50" s="110"/>
      <c r="H50" s="95" t="s">
        <v>227</v>
      </c>
    </row>
    <row r="51" spans="1:8" ht="38.25">
      <c r="A51" s="71">
        <v>23</v>
      </c>
      <c r="B51" s="106" t="s">
        <v>365</v>
      </c>
      <c r="C51" s="95" t="s">
        <v>366</v>
      </c>
      <c r="D51" s="99" t="str">
        <f>Questionnaire!R142</f>
        <v xml:space="preserve">Fully Compliant </v>
      </c>
      <c r="E51" s="304">
        <f>IF(D51="n/a","n/a",IF(D51=criteria!C46,criteria!$D$6,IF(D51=criteria!E46,criteria!$F$6,IF(D51=criteria!G46,criteria!$H$6,IF(D51=criteria!I46,criteria!$J$6,0)))))</f>
        <v>3</v>
      </c>
      <c r="F51" s="97"/>
      <c r="G51" s="95"/>
      <c r="H51" s="95" t="s">
        <v>228</v>
      </c>
    </row>
    <row r="52" spans="1:8">
      <c r="B52" s="108"/>
      <c r="C52" s="98"/>
      <c r="D52" s="99"/>
      <c r="E52" s="305"/>
      <c r="F52" s="97"/>
      <c r="G52" s="95"/>
      <c r="H52" s="95"/>
    </row>
    <row r="53" spans="1:8" ht="12.75" customHeight="1">
      <c r="B53" s="215"/>
      <c r="C53" s="93"/>
      <c r="D53" s="92" t="s">
        <v>229</v>
      </c>
      <c r="E53" s="306">
        <f>IF(AND(E38="n/a",E40="n/a",E48="n/a",E52="n/a"),"n/a",AVERAGE(E36:E51))</f>
        <v>2.875</v>
      </c>
      <c r="F53" s="104"/>
      <c r="G53" s="105"/>
      <c r="H53" s="98"/>
    </row>
    <row r="54" spans="1:8" ht="12.75" customHeight="1">
      <c r="B54" s="214" t="s">
        <v>138</v>
      </c>
      <c r="C54" s="89"/>
      <c r="D54" s="89"/>
      <c r="E54" s="89"/>
      <c r="F54" s="90"/>
      <c r="G54" s="89"/>
      <c r="H54" s="91"/>
    </row>
    <row r="55" spans="1:8" ht="12.75" customHeight="1">
      <c r="B55" s="215" t="s">
        <v>230</v>
      </c>
      <c r="C55" s="93"/>
      <c r="D55" s="93"/>
      <c r="E55" s="93"/>
      <c r="F55" s="90"/>
      <c r="G55" s="93"/>
      <c r="H55" s="94"/>
    </row>
    <row r="56" spans="1:8" s="72" customFormat="1" ht="38.25">
      <c r="A56" s="72">
        <v>24</v>
      </c>
      <c r="B56" s="106" t="s">
        <v>367</v>
      </c>
      <c r="C56" s="95" t="s">
        <v>368</v>
      </c>
      <c r="D56" s="96">
        <f>IF(ISERROR(computation!E15), 0, computation!E15)</f>
        <v>0.67011965169726428</v>
      </c>
      <c r="E56" s="304">
        <f>IF(D56="n/a","n/a",IF(D56&gt;criteria!C51,criteria!$D$6,IF(D56&gt;criteria!I51,criteria!$J$6,IF(D56&lt;criteria!G51,IF(D56&lt;criteria!E51,criteria!$D$6,criteria!$F$6),criteria!$H$6))))</f>
        <v>2</v>
      </c>
      <c r="F56" s="102"/>
      <c r="G56" s="110"/>
      <c r="H56" s="95" t="s">
        <v>231</v>
      </c>
    </row>
    <row r="57" spans="1:8" ht="38.25">
      <c r="A57" s="71">
        <v>25</v>
      </c>
      <c r="B57" s="106" t="s">
        <v>370</v>
      </c>
      <c r="C57" s="95" t="s">
        <v>369</v>
      </c>
      <c r="D57" s="96">
        <f>IF(ISERROR(computation!E16), "n/a",computation!E16)</f>
        <v>1</v>
      </c>
      <c r="E57" s="304">
        <f>IF(D57="n/a","n/a",IF(D57&lt;criteria!E52,criteria!$D$6,IF(D57&lt;criteria!G52,criteria!$F$6,IF(D57&gt;criteria!I52,criteria!$J$6,criteria!$H$6))))</f>
        <v>3</v>
      </c>
      <c r="F57" s="97"/>
      <c r="G57" s="110"/>
      <c r="H57" s="95" t="s">
        <v>232</v>
      </c>
    </row>
    <row r="58" spans="1:8" ht="102">
      <c r="A58" s="71">
        <v>26</v>
      </c>
      <c r="B58" s="106" t="s">
        <v>371</v>
      </c>
      <c r="C58" s="107" t="s">
        <v>372</v>
      </c>
      <c r="D58" s="99" t="str">
        <f>Questionnaire!R156</f>
        <v xml:space="preserve">Fully Compliant </v>
      </c>
      <c r="E58" s="304">
        <f>IF(D58="n/a","n/a",IF(D58=criteria!C53,criteria!$D$6,IF(D58=criteria!E53,criteria!$F$6,IF(D58=criteria!G53,criteria!$H$6,IF(D58=criteria!I53,criteria!$J$6,0)))))</f>
        <v>3</v>
      </c>
      <c r="F58" s="97"/>
      <c r="G58" s="110"/>
      <c r="H58" s="95" t="s">
        <v>626</v>
      </c>
    </row>
    <row r="59" spans="1:8">
      <c r="B59" s="108"/>
      <c r="C59" s="109"/>
      <c r="D59" s="99"/>
      <c r="E59" s="305"/>
      <c r="F59" s="102"/>
      <c r="G59" s="110"/>
      <c r="H59" s="107"/>
    </row>
    <row r="60" spans="1:8" ht="12.75" customHeight="1">
      <c r="B60" s="215" t="s">
        <v>233</v>
      </c>
      <c r="C60" s="93"/>
      <c r="D60" s="93"/>
      <c r="E60" s="93"/>
      <c r="F60" s="90"/>
      <c r="G60" s="93"/>
      <c r="H60" s="94"/>
    </row>
    <row r="61" spans="1:8" ht="25.5">
      <c r="A61" s="71">
        <v>27</v>
      </c>
      <c r="B61" s="106" t="s">
        <v>378</v>
      </c>
      <c r="C61" s="95" t="s">
        <v>381</v>
      </c>
      <c r="D61" s="96" t="str">
        <f>IF(ISERROR(computation!E18), "n/a",computation!E18)</f>
        <v>n/a</v>
      </c>
      <c r="E61" s="304" t="str">
        <f>IF(D61="n/a","n/a",IF(D61&lt;criteria!E56,criteria!$D$6,IF(D61&lt;criteria!G56,criteria!$F$6,IF(D61&lt;criteria!I56,criteria!$H$6,criteria!$J$6))))</f>
        <v>n/a</v>
      </c>
      <c r="F61" s="97"/>
      <c r="G61" s="95"/>
      <c r="H61" s="107" t="s">
        <v>218</v>
      </c>
    </row>
    <row r="62" spans="1:8" ht="25.5">
      <c r="A62" s="71">
        <v>28</v>
      </c>
      <c r="B62" s="106" t="s">
        <v>379</v>
      </c>
      <c r="C62" s="95" t="s">
        <v>382</v>
      </c>
      <c r="D62" s="96">
        <f>IF(ISERROR(computation!E19), "n/a",computation!E19)</f>
        <v>1</v>
      </c>
      <c r="E62" s="304">
        <f>IF(D62="n/a","n/a",IF(D62&lt;criteria!E57,criteria!$D$6,IF(D62&lt;criteria!G57,criteria!$F$6,IF(D62&lt;criteria!I57,criteria!$H$6,criteria!$J$6))))</f>
        <v>3</v>
      </c>
      <c r="F62" s="97"/>
      <c r="G62" s="95"/>
      <c r="H62" s="107" t="s">
        <v>218</v>
      </c>
    </row>
    <row r="63" spans="1:8" ht="25.5">
      <c r="A63" s="71">
        <v>29</v>
      </c>
      <c r="B63" s="106" t="s">
        <v>380</v>
      </c>
      <c r="C63" s="95" t="s">
        <v>383</v>
      </c>
      <c r="D63" s="96" t="str">
        <f>IF(ISERROR(computation!E20), "n/a",computation!E20)</f>
        <v>n/a</v>
      </c>
      <c r="E63" s="304" t="str">
        <f>IF(D63="n/a","n/a",IF(D63&lt;criteria!E58,criteria!$D$6,IF(D63&lt;criteria!G58,criteria!$F$6,IF(D63&lt;criteria!I58,criteria!$H$6,criteria!$J$6))))</f>
        <v>n/a</v>
      </c>
      <c r="F63" s="97"/>
      <c r="G63" s="95"/>
      <c r="H63" s="107" t="s">
        <v>218</v>
      </c>
    </row>
    <row r="64" spans="1:8">
      <c r="B64" s="108"/>
      <c r="C64" s="98"/>
      <c r="D64" s="99"/>
      <c r="E64" s="305"/>
      <c r="F64" s="97"/>
      <c r="G64" s="95"/>
      <c r="H64" s="107"/>
    </row>
    <row r="65" spans="1:8" ht="12.75" customHeight="1">
      <c r="B65" s="215" t="s">
        <v>148</v>
      </c>
      <c r="C65" s="93"/>
      <c r="D65" s="93"/>
      <c r="E65" s="93"/>
      <c r="F65" s="90"/>
      <c r="G65" s="93"/>
      <c r="H65" s="94"/>
    </row>
    <row r="66" spans="1:8" ht="51">
      <c r="A66" s="71">
        <v>30</v>
      </c>
      <c r="B66" s="106" t="s">
        <v>395</v>
      </c>
      <c r="C66" s="95" t="s">
        <v>394</v>
      </c>
      <c r="D66" s="99" t="str">
        <f>Questionnaire!R165</f>
        <v xml:space="preserve">Fully Compliant </v>
      </c>
      <c r="E66" s="304">
        <f>IF(D66="n/a","n/a",IF(D66=criteria!C61,criteria!$D$6,IF(D66=criteria!E61,criteria!$F$6,IF(D66=criteria!G61,criteria!$H$6,IF(D66=criteria!I61,criteria!$J$6,0)))))</f>
        <v>3</v>
      </c>
      <c r="F66" s="97"/>
      <c r="G66" s="95"/>
      <c r="H66" s="95" t="s">
        <v>625</v>
      </c>
    </row>
    <row r="67" spans="1:8" ht="38.25">
      <c r="A67" s="71">
        <v>31</v>
      </c>
      <c r="B67" s="106" t="s">
        <v>396</v>
      </c>
      <c r="C67" s="95" t="s">
        <v>401</v>
      </c>
      <c r="D67" s="96">
        <f>Questionnaire!R175</f>
        <v>0.70000000000000007</v>
      </c>
      <c r="E67" s="304">
        <f>IF(D67="n/a","n/a",IF(D67&lt;criteria!E62,criteria!$D$6,IF(D67&lt;criteria!G62,criteria!$F$6,IF(D67&lt;criteria!I62,criteria!$H$6,criteria!$J$6))))</f>
        <v>1</v>
      </c>
      <c r="F67" s="97"/>
      <c r="G67" s="95"/>
      <c r="H67" s="95" t="s">
        <v>234</v>
      </c>
    </row>
    <row r="68" spans="1:8" ht="38.25">
      <c r="A68" s="71">
        <v>32</v>
      </c>
      <c r="B68" s="106" t="s">
        <v>397</v>
      </c>
      <c r="C68" s="95" t="s">
        <v>409</v>
      </c>
      <c r="D68" s="99" t="str">
        <f>Questionnaire!R190</f>
        <v xml:space="preserve">Compliant </v>
      </c>
      <c r="E68" s="304">
        <f>IF(D68="n/a","n/a",IF(D68=criteria!C63,criteria!$D$6,IF(D68=criteria!E63,criteria!$F$6,IF(D68=criteria!G63,criteria!$H$6,IF(D68=criteria!I63,criteria!$J$6,0)))))</f>
        <v>3</v>
      </c>
      <c r="F68" s="97"/>
      <c r="G68" s="95"/>
      <c r="H68" s="95" t="s">
        <v>235</v>
      </c>
    </row>
    <row r="69" spans="1:8">
      <c r="B69" s="108"/>
      <c r="C69" s="98"/>
      <c r="D69" s="99"/>
      <c r="E69" s="305"/>
      <c r="F69" s="97"/>
      <c r="G69" s="95"/>
      <c r="H69" s="95"/>
    </row>
    <row r="70" spans="1:8" ht="12.75" customHeight="1">
      <c r="B70" s="215" t="s">
        <v>150</v>
      </c>
      <c r="C70" s="93"/>
      <c r="D70" s="93"/>
      <c r="E70" s="93"/>
      <c r="F70" s="90"/>
      <c r="G70" s="93"/>
      <c r="H70" s="94"/>
    </row>
    <row r="71" spans="1:8" ht="89.25">
      <c r="A71" s="71">
        <v>33</v>
      </c>
      <c r="B71" s="106" t="s">
        <v>415</v>
      </c>
      <c r="C71" s="95" t="s">
        <v>414</v>
      </c>
      <c r="D71" s="99" t="str">
        <f>Questionnaire!R200</f>
        <v xml:space="preserve">Fully Compliant </v>
      </c>
      <c r="E71" s="304">
        <f>IF(D71="n/a","n/a",IF(D71=criteria!C66,criteria!$D$6,IF(D71=criteria!E66,criteria!$F$6,IF(D71=criteria!G66,criteria!$H$6,IF(D71=criteria!I66,criteria!$J$6,0)))))</f>
        <v>3</v>
      </c>
      <c r="F71" s="97"/>
      <c r="G71" s="253"/>
      <c r="H71" s="95" t="s">
        <v>236</v>
      </c>
    </row>
    <row r="72" spans="1:8" ht="51">
      <c r="A72" s="71">
        <v>34</v>
      </c>
      <c r="B72" s="106" t="s">
        <v>416</v>
      </c>
      <c r="C72" s="95" t="s">
        <v>418</v>
      </c>
      <c r="D72" s="99" t="str">
        <f>Questionnaire!R212</f>
        <v xml:space="preserve">Fully Compliant </v>
      </c>
      <c r="E72" s="304">
        <f>IF(D72="n/a","n/a",IF(D72=criteria!C67,criteria!$D$6,IF(D72=criteria!E67,criteria!$F$6,IF(D72=criteria!G67,criteria!$H$6,IF(D72=criteria!I67,criteria!$J$6,0)))))</f>
        <v>3</v>
      </c>
      <c r="F72" s="97"/>
      <c r="G72" s="95"/>
      <c r="H72" s="95" t="s">
        <v>237</v>
      </c>
    </row>
    <row r="73" spans="1:8">
      <c r="B73" s="108"/>
      <c r="C73" s="98"/>
      <c r="D73" s="99"/>
      <c r="E73" s="305"/>
      <c r="F73" s="97"/>
      <c r="G73" s="95"/>
      <c r="H73" s="95"/>
    </row>
    <row r="74" spans="1:8" ht="12.75" customHeight="1">
      <c r="B74" s="215" t="s">
        <v>151</v>
      </c>
      <c r="C74" s="93"/>
      <c r="D74" s="93"/>
      <c r="E74" s="93"/>
      <c r="F74" s="90"/>
      <c r="G74" s="93"/>
      <c r="H74" s="94"/>
    </row>
    <row r="75" spans="1:8" ht="51">
      <c r="A75" s="71">
        <v>35</v>
      </c>
      <c r="B75" s="106" t="s">
        <v>420</v>
      </c>
      <c r="C75" s="95" t="s">
        <v>419</v>
      </c>
      <c r="D75" s="99" t="str">
        <f>Questionnaire!R224</f>
        <v>Substantially Compliant</v>
      </c>
      <c r="E75" s="304">
        <f>IF(D75="n/a","n/a",IF(D75=criteria!C70,criteria!$D$6,IF(D75=criteria!E70,criteria!$F$6,IF(D75=criteria!G70,criteria!$H$6,IF(D75=criteria!I70,criteria!$J$6,0)))))</f>
        <v>2</v>
      </c>
      <c r="F75" s="97"/>
      <c r="G75" s="95"/>
      <c r="H75" s="95" t="s">
        <v>238</v>
      </c>
    </row>
    <row r="76" spans="1:8" ht="38.25" hidden="1">
      <c r="B76" s="223" t="e">
        <f>B75+1</f>
        <v>#VALUE!</v>
      </c>
      <c r="C76" s="225" t="s">
        <v>152</v>
      </c>
      <c r="D76" s="99" t="s">
        <v>88</v>
      </c>
      <c r="E76" s="304" t="str">
        <f>IF(D76="n/a","n/a",IF(D76=criteria!C71,criteria!$D$6,IF(D76=criteria!E71,criteria!$F$6,IF(D76=criteria!G71,criteria!$H$6,IF(D76=criteria!I71,criteria!$J$6,0)))))</f>
        <v>n/a</v>
      </c>
      <c r="F76" s="111"/>
      <c r="G76" s="95"/>
      <c r="H76" s="107" t="s">
        <v>239</v>
      </c>
    </row>
    <row r="77" spans="1:8" ht="51">
      <c r="A77" s="71">
        <v>36</v>
      </c>
      <c r="B77" s="106" t="s">
        <v>421</v>
      </c>
      <c r="C77" s="95" t="s">
        <v>422</v>
      </c>
      <c r="D77" s="99" t="str">
        <f>Questionnaire!R251</f>
        <v>On or before 30 days</v>
      </c>
      <c r="E77" s="304">
        <f>IF(D77="n/a","n/a",IF(D77=criteria!C72,criteria!$D$6,IF(D77=criteria!E72,criteria!$F$6,IF(D77=criteria!G72,criteria!$H$6,IF(D77=criteria!I72,criteria!$J$6,0)))))</f>
        <v>3</v>
      </c>
      <c r="F77" s="97"/>
      <c r="G77" s="95"/>
      <c r="H77" s="95" t="s">
        <v>240</v>
      </c>
    </row>
    <row r="78" spans="1:8">
      <c r="B78" s="108"/>
      <c r="C78" s="98"/>
      <c r="D78" s="99"/>
      <c r="E78" s="305"/>
      <c r="F78" s="97"/>
      <c r="G78" s="95"/>
      <c r="H78" s="95"/>
    </row>
    <row r="79" spans="1:8" ht="12.75" customHeight="1">
      <c r="B79" s="215"/>
      <c r="C79" s="93"/>
      <c r="D79" s="92" t="s">
        <v>241</v>
      </c>
      <c r="E79" s="306">
        <f>IF(AND(E59="n/a",E64="n/a",E69="n/a",E73="n/a",E78="n/a"),"n/a",AVERAGE(E56:E77))</f>
        <v>2.6363636363636362</v>
      </c>
      <c r="F79" s="104"/>
      <c r="G79" s="105"/>
      <c r="H79" s="98"/>
    </row>
    <row r="80" spans="1:8" ht="12.75" customHeight="1">
      <c r="B80" s="214" t="s">
        <v>242</v>
      </c>
      <c r="C80" s="89"/>
      <c r="D80" s="89"/>
      <c r="E80" s="89"/>
      <c r="F80" s="90"/>
      <c r="G80" s="89"/>
      <c r="H80" s="91"/>
    </row>
    <row r="81" spans="1:8" ht="12.75" customHeight="1">
      <c r="B81" s="216" t="s">
        <v>153</v>
      </c>
      <c r="C81" s="112"/>
      <c r="D81" s="112"/>
      <c r="E81" s="112"/>
      <c r="F81" s="113"/>
      <c r="G81" s="112"/>
      <c r="H81" s="114"/>
    </row>
    <row r="82" spans="1:8" ht="51">
      <c r="A82" s="71">
        <v>37</v>
      </c>
      <c r="B82" s="106" t="s">
        <v>424</v>
      </c>
      <c r="C82" s="95" t="s">
        <v>423</v>
      </c>
      <c r="D82" s="99" t="str">
        <f>Questionnaire!R257</f>
        <v>Substantially Compliant</v>
      </c>
      <c r="E82" s="304">
        <f>IF(D82="n/a","n/a",IF(D82=criteria!C77,criteria!$D$6,IF(D82=criteria!E77,criteria!$F$6,IF(D82=criteria!G77,criteria!$H$6,IF(D82=criteria!I77,criteria!$J$6,0)))))</f>
        <v>2</v>
      </c>
      <c r="F82" s="97"/>
      <c r="G82" s="95"/>
      <c r="H82" s="95" t="s">
        <v>243</v>
      </c>
    </row>
    <row r="83" spans="1:8" hidden="1">
      <c r="B83" s="223" t="s">
        <v>425</v>
      </c>
      <c r="C83" s="224" t="s">
        <v>154</v>
      </c>
      <c r="D83" s="96" t="str">
        <f>IF(ISERROR(computation!C21), "n/a",computation!C21)</f>
        <v>n/a</v>
      </c>
      <c r="E83" s="304" t="str">
        <f>IF(D83="n/a","n/a",IF(D83&lt;criteria!E78,criteria!$D$6,IF(D83&lt;criteria!G78,criteria!$F$6,IF(D83&lt;criteria!I78,criteria!$H$6,criteria!$J$6))))</f>
        <v>n/a</v>
      </c>
      <c r="F83" s="111"/>
      <c r="G83" s="95"/>
      <c r="H83" s="107" t="s">
        <v>244</v>
      </c>
    </row>
    <row r="84" spans="1:8">
      <c r="B84" s="108"/>
      <c r="C84" s="109"/>
      <c r="D84" s="99"/>
      <c r="E84" s="305"/>
      <c r="F84" s="111"/>
      <c r="G84" s="95"/>
      <c r="H84" s="107"/>
    </row>
    <row r="85" spans="1:8" ht="12.75" customHeight="1">
      <c r="B85" s="215" t="s">
        <v>159</v>
      </c>
      <c r="C85" s="93"/>
      <c r="D85" s="93"/>
      <c r="E85" s="93"/>
      <c r="F85" s="90"/>
      <c r="G85" s="93"/>
      <c r="H85" s="94"/>
    </row>
    <row r="86" spans="1:8" ht="51">
      <c r="A86" s="71">
        <v>38</v>
      </c>
      <c r="B86" s="106" t="s">
        <v>430</v>
      </c>
      <c r="C86" s="107" t="s">
        <v>432</v>
      </c>
      <c r="D86" s="99" t="str">
        <f>Questionnaire!R269</f>
        <v xml:space="preserve">Fully Compliant </v>
      </c>
      <c r="E86" s="304">
        <f>IF(D86="n/a","n/a",IF(D86=criteria!C81,criteria!$D$6,IF(D86=criteria!E81,criteria!$F$6,IF(D86=criteria!G81,criteria!$H$6,IF(D86=criteria!I81,criteria!$J$6,0)))))</f>
        <v>3</v>
      </c>
      <c r="F86" s="97"/>
      <c r="G86" s="95"/>
      <c r="H86" s="95" t="s">
        <v>245</v>
      </c>
    </row>
    <row r="87" spans="1:8" ht="38.25">
      <c r="A87" s="71">
        <v>39</v>
      </c>
      <c r="B87" s="106" t="s">
        <v>431</v>
      </c>
      <c r="C87" s="107" t="s">
        <v>438</v>
      </c>
      <c r="D87" s="99" t="str">
        <f>Questionnaire!R280</f>
        <v>Above 90-100%  compliance</v>
      </c>
      <c r="E87" s="304">
        <f>IF(D87="n/a","n/a",IF(D87=criteria!C82,criteria!$D$6,IF(D87=criteria!E82,criteria!$F$6,IF(D87=criteria!G82,criteria!$H$6,IF(D87=criteria!I82,criteria!$J$6,0)))))</f>
        <v>3</v>
      </c>
      <c r="F87" s="97"/>
      <c r="G87" s="95"/>
      <c r="H87" s="95" t="s">
        <v>246</v>
      </c>
    </row>
    <row r="88" spans="1:8">
      <c r="B88" s="108"/>
      <c r="C88" s="109"/>
      <c r="D88" s="99"/>
      <c r="E88" s="305"/>
      <c r="F88" s="97"/>
      <c r="G88" s="95"/>
      <c r="H88" s="95"/>
    </row>
    <row r="89" spans="1:8" ht="12.75" customHeight="1">
      <c r="B89" s="215" t="s">
        <v>160</v>
      </c>
      <c r="C89" s="93"/>
      <c r="D89" s="93"/>
      <c r="E89" s="93"/>
      <c r="F89" s="90"/>
      <c r="G89" s="93"/>
      <c r="H89" s="94"/>
    </row>
    <row r="90" spans="1:8" ht="63.75">
      <c r="A90" s="71">
        <v>40</v>
      </c>
      <c r="B90" s="106" t="s">
        <v>440</v>
      </c>
      <c r="C90" s="107" t="s">
        <v>439</v>
      </c>
      <c r="D90" s="99" t="str">
        <f>Questionnaire!R288</f>
        <v xml:space="preserve">Fully Compliant </v>
      </c>
      <c r="E90" s="307">
        <f>IF(D90="n/a","n/a",IF(D90=criteria!C85,criteria!$D$6,IF(D90=criteria!E85,criteria!$F$6,IF(D90=criteria!G85,criteria!$H$6,IF(D90=criteria!I85,criteria!$J$6,0)))))</f>
        <v>3</v>
      </c>
      <c r="F90" s="97"/>
      <c r="G90" s="95"/>
      <c r="H90" s="95" t="s">
        <v>247</v>
      </c>
    </row>
    <row r="91" spans="1:8">
      <c r="B91" s="108"/>
      <c r="C91" s="226"/>
      <c r="D91" s="212"/>
      <c r="E91" s="308"/>
      <c r="F91" s="90"/>
      <c r="G91" s="105"/>
      <c r="H91" s="98"/>
    </row>
    <row r="92" spans="1:8" ht="12.75" customHeight="1">
      <c r="B92" s="215" t="s">
        <v>161</v>
      </c>
      <c r="C92" s="93"/>
      <c r="D92" s="93"/>
      <c r="E92" s="93"/>
      <c r="F92" s="90"/>
      <c r="G92" s="93"/>
      <c r="H92" s="94"/>
    </row>
    <row r="93" spans="1:8" ht="25.5">
      <c r="A93" s="71">
        <v>41</v>
      </c>
      <c r="B93" s="106" t="s">
        <v>442</v>
      </c>
      <c r="C93" s="107" t="s">
        <v>443</v>
      </c>
      <c r="D93" s="99" t="str">
        <f>Questionnaire!R298</f>
        <v xml:space="preserve">Fully Compliant </v>
      </c>
      <c r="E93" s="307">
        <f>IF(D93="n/a","n/a",IF(D93=criteria!C88,criteria!$D$6,IF(D93=criteria!E88,criteria!$F$6,IF(D93=criteria!G88,criteria!$H$6,IF(D93=criteria!I88,criteria!$J$6,0)))))</f>
        <v>3</v>
      </c>
      <c r="F93" s="97"/>
      <c r="G93" s="95"/>
      <c r="H93" s="95" t="s">
        <v>248</v>
      </c>
    </row>
    <row r="94" spans="1:8" ht="12.75" customHeight="1">
      <c r="B94" s="215"/>
      <c r="C94" s="93"/>
      <c r="D94" s="92" t="s">
        <v>249</v>
      </c>
      <c r="E94" s="306">
        <f>IF(AND(E84="n/a",E88="n/a",E90="n/a",E93="n/a"),"n/a",AVERAGE(E82:E93))</f>
        <v>2.8</v>
      </c>
      <c r="F94" s="104"/>
      <c r="G94" s="105"/>
      <c r="H94" s="98"/>
    </row>
    <row r="95" spans="1:8" ht="23.25" customHeight="1">
      <c r="B95" s="215" t="s">
        <v>250</v>
      </c>
      <c r="C95" s="93"/>
      <c r="D95" s="94"/>
      <c r="E95" s="309">
        <f>AVERAGE(E94,E79,E53,E33)</f>
        <v>2.6914772727272727</v>
      </c>
      <c r="F95" s="104"/>
      <c r="G95" s="105"/>
      <c r="H95" s="98"/>
    </row>
    <row r="96" spans="1:8" s="330" customFormat="1">
      <c r="A96" s="71"/>
      <c r="B96" s="217"/>
      <c r="C96" s="310"/>
      <c r="D96" s="246"/>
      <c r="E96" s="247"/>
      <c r="F96" s="76"/>
      <c r="G96" s="76"/>
      <c r="H96" s="76"/>
    </row>
    <row r="97" spans="1:8" s="332" customFormat="1" ht="45" hidden="1" customHeight="1">
      <c r="A97" s="331"/>
      <c r="B97" s="370" t="s">
        <v>251</v>
      </c>
      <c r="C97" s="370"/>
      <c r="D97" s="370"/>
      <c r="E97" s="370"/>
      <c r="F97" s="370"/>
      <c r="G97" s="370"/>
      <c r="H97" s="370"/>
    </row>
    <row r="98" spans="1:8" s="332" customFormat="1" ht="12.75" hidden="1" customHeight="1">
      <c r="A98" s="331"/>
      <c r="B98" s="312"/>
      <c r="C98" s="311"/>
      <c r="D98" s="313"/>
      <c r="E98" s="314"/>
      <c r="F98" s="315"/>
      <c r="G98" s="311"/>
      <c r="H98" s="311"/>
    </row>
    <row r="99" spans="1:8" s="332" customFormat="1" ht="12.75" hidden="1" customHeight="1">
      <c r="A99" s="331"/>
      <c r="B99" s="312" t="s">
        <v>252</v>
      </c>
      <c r="C99" s="316"/>
      <c r="D99" s="316"/>
      <c r="E99" s="316"/>
      <c r="F99" s="76"/>
      <c r="G99" s="316"/>
      <c r="H99" s="316"/>
    </row>
    <row r="100" spans="1:8" s="330" customFormat="1">
      <c r="A100" s="71"/>
      <c r="B100" s="218"/>
      <c r="C100" s="315"/>
      <c r="D100" s="250"/>
      <c r="E100" s="317"/>
      <c r="F100" s="315"/>
      <c r="G100" s="315"/>
      <c r="H100" s="315"/>
    </row>
    <row r="101" spans="1:8" s="330" customFormat="1">
      <c r="A101" s="71"/>
      <c r="B101" s="218"/>
      <c r="C101" s="315"/>
      <c r="D101" s="250"/>
      <c r="E101" s="317"/>
      <c r="F101" s="315"/>
      <c r="G101" s="315"/>
      <c r="H101" s="315"/>
    </row>
    <row r="102" spans="1:8" s="330" customFormat="1">
      <c r="A102" s="71"/>
      <c r="B102" s="218"/>
      <c r="C102" s="75" t="s">
        <v>253</v>
      </c>
      <c r="D102" s="246"/>
      <c r="E102" s="251"/>
      <c r="F102" s="315"/>
      <c r="G102" s="315"/>
      <c r="H102" s="315"/>
    </row>
    <row r="103" spans="1:8" s="330" customFormat="1">
      <c r="A103" s="71"/>
      <c r="B103" s="218"/>
      <c r="C103" s="75"/>
      <c r="D103" s="246"/>
      <c r="E103" s="251"/>
      <c r="F103" s="315"/>
      <c r="G103" s="315"/>
      <c r="H103" s="315"/>
    </row>
    <row r="104" spans="1:8" s="330" customFormat="1">
      <c r="A104" s="71"/>
      <c r="B104" s="218"/>
      <c r="C104" s="318" t="s">
        <v>254</v>
      </c>
      <c r="D104" s="319" t="s">
        <v>255</v>
      </c>
      <c r="E104" s="320" t="s">
        <v>256</v>
      </c>
      <c r="F104" s="315"/>
      <c r="G104" s="315"/>
      <c r="H104" s="315"/>
    </row>
    <row r="105" spans="1:8" s="330" customFormat="1">
      <c r="A105" s="77"/>
      <c r="B105" s="218"/>
      <c r="C105" s="321"/>
      <c r="D105" s="322"/>
      <c r="E105" s="323"/>
      <c r="F105" s="315"/>
      <c r="G105" s="315"/>
      <c r="H105" s="315"/>
    </row>
    <row r="106" spans="1:8" s="330" customFormat="1">
      <c r="A106" s="329" t="s">
        <v>620</v>
      </c>
      <c r="B106" s="328" t="s">
        <v>621</v>
      </c>
      <c r="C106" s="95" t="s">
        <v>272</v>
      </c>
      <c r="D106" s="101">
        <v>3</v>
      </c>
      <c r="E106" s="324">
        <f>E33</f>
        <v>2.4545454545454546</v>
      </c>
      <c r="F106" s="315"/>
      <c r="G106" s="315"/>
      <c r="H106" s="315"/>
    </row>
    <row r="107" spans="1:8" s="330" customFormat="1" ht="25.5">
      <c r="A107" s="329" t="s">
        <v>620</v>
      </c>
      <c r="B107" s="328" t="s">
        <v>622</v>
      </c>
      <c r="C107" s="95" t="s">
        <v>273</v>
      </c>
      <c r="D107" s="101">
        <v>3</v>
      </c>
      <c r="E107" s="324">
        <f>E53</f>
        <v>2.875</v>
      </c>
      <c r="F107" s="315"/>
      <c r="G107" s="315"/>
      <c r="H107" s="315"/>
    </row>
    <row r="108" spans="1:8" s="330" customFormat="1">
      <c r="A108" s="329" t="s">
        <v>620</v>
      </c>
      <c r="B108" s="328" t="s">
        <v>623</v>
      </c>
      <c r="C108" s="95" t="s">
        <v>274</v>
      </c>
      <c r="D108" s="101">
        <v>3</v>
      </c>
      <c r="E108" s="324">
        <f>E79</f>
        <v>2.6363636363636362</v>
      </c>
      <c r="F108" s="315"/>
      <c r="G108" s="315"/>
      <c r="H108" s="315"/>
    </row>
    <row r="109" spans="1:8" s="330" customFormat="1" ht="25.5">
      <c r="A109" s="329" t="s">
        <v>620</v>
      </c>
      <c r="B109" s="328" t="s">
        <v>624</v>
      </c>
      <c r="C109" s="95" t="s">
        <v>275</v>
      </c>
      <c r="D109" s="101">
        <v>3</v>
      </c>
      <c r="E109" s="324">
        <f>E94</f>
        <v>2.8</v>
      </c>
      <c r="F109" s="315"/>
      <c r="G109" s="315"/>
      <c r="H109" s="315"/>
    </row>
    <row r="110" spans="1:8" s="330" customFormat="1">
      <c r="A110" s="77"/>
      <c r="B110" s="218"/>
      <c r="C110" s="325" t="s">
        <v>257</v>
      </c>
      <c r="D110" s="326">
        <v>3</v>
      </c>
      <c r="E110" s="327">
        <f>E95</f>
        <v>2.6914772727272727</v>
      </c>
      <c r="F110" s="315"/>
      <c r="G110" s="315"/>
      <c r="H110" s="315"/>
    </row>
    <row r="111" spans="1:8" s="330" customFormat="1">
      <c r="A111" s="71"/>
      <c r="B111" s="218"/>
      <c r="C111" s="76"/>
      <c r="D111" s="250"/>
      <c r="E111" s="251"/>
      <c r="F111" s="76"/>
      <c r="G111" s="76"/>
      <c r="H111" s="76"/>
    </row>
    <row r="112" spans="1:8">
      <c r="B112" s="218"/>
      <c r="C112" s="76"/>
      <c r="D112" s="250"/>
      <c r="E112" s="251"/>
      <c r="F112" s="76"/>
      <c r="G112" s="76"/>
      <c r="H112" s="76"/>
    </row>
    <row r="113" spans="2:8">
      <c r="B113" s="218"/>
      <c r="C113" s="76"/>
      <c r="D113" s="250"/>
      <c r="E113" s="251"/>
      <c r="F113" s="76"/>
      <c r="G113" s="76"/>
      <c r="H113" s="76"/>
    </row>
    <row r="114" spans="2:8">
      <c r="B114" s="218"/>
      <c r="C114" s="76"/>
      <c r="D114" s="250"/>
      <c r="E114" s="251"/>
      <c r="F114" s="76"/>
      <c r="G114" s="76"/>
      <c r="H114" s="76"/>
    </row>
    <row r="115" spans="2:8">
      <c r="B115" s="218"/>
      <c r="C115" s="76"/>
      <c r="D115" s="250"/>
      <c r="E115" s="251"/>
      <c r="F115" s="76"/>
      <c r="G115" s="76"/>
      <c r="H115" s="76"/>
    </row>
    <row r="116" spans="2:8">
      <c r="B116" s="218"/>
      <c r="C116" s="76"/>
      <c r="D116" s="250"/>
      <c r="E116" s="251"/>
      <c r="F116" s="76"/>
      <c r="G116" s="76"/>
      <c r="H116" s="76"/>
    </row>
    <row r="117" spans="2:8">
      <c r="B117" s="218"/>
      <c r="C117" s="76"/>
      <c r="D117" s="250"/>
      <c r="E117" s="251"/>
      <c r="F117" s="76"/>
      <c r="G117" s="76"/>
      <c r="H117" s="76"/>
    </row>
  </sheetData>
  <sheetProtection password="D52D" sheet="1" objects="1" scenarios="1" formatCells="0" selectLockedCells="1" sort="0"/>
  <mergeCells count="6">
    <mergeCell ref="B97:H97"/>
    <mergeCell ref="C11:C12"/>
    <mergeCell ref="D11:D12"/>
    <mergeCell ref="E11:E12"/>
    <mergeCell ref="F11:F12"/>
    <mergeCell ref="H11:H12"/>
  </mergeCells>
  <printOptions horizontalCentered="1"/>
  <pageMargins left="0.25" right="0.25" top="0.5" bottom="0.5" header="0.51180555555555596" footer="0.51180555555555596"/>
  <pageSetup paperSize="9" scale="76" firstPageNumber="0" fitToHeight="0" orientation="portrait" horizontalDpi="300" verticalDpi="300" r:id="rId1"/>
  <headerFooter alignWithMargins="0"/>
  <rowBreaks count="2" manualBreakCount="2">
    <brk id="48" min="1" max="7" man="1"/>
    <brk id="79" min="1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8" zoomScale="89" zoomScaleNormal="89" workbookViewId="0">
      <selection activeCell="F6" sqref="F6"/>
    </sheetView>
  </sheetViews>
  <sheetFormatPr defaultColWidth="9.140625" defaultRowHeight="12.75"/>
  <cols>
    <col min="1" max="1" width="17.140625" style="115" customWidth="1"/>
    <col min="2" max="2" width="48.42578125" style="115" customWidth="1"/>
    <col min="3" max="3" width="14.85546875" style="115" hidden="1" customWidth="1"/>
    <col min="4" max="4" width="56.5703125" style="115" customWidth="1"/>
    <col min="5" max="5" width="27.140625" style="115" customWidth="1"/>
    <col min="6" max="6" width="24.140625" style="115" customWidth="1"/>
    <col min="7" max="7" width="27.85546875" style="115" customWidth="1"/>
    <col min="8" max="16384" width="9.140625" style="115"/>
  </cols>
  <sheetData>
    <row r="1" spans="1:7" ht="12.75" customHeight="1">
      <c r="A1" s="374" t="s">
        <v>258</v>
      </c>
      <c r="B1" s="374"/>
      <c r="C1" s="374"/>
      <c r="D1" s="374"/>
      <c r="E1" s="374"/>
      <c r="F1" s="374"/>
      <c r="G1" s="374"/>
    </row>
    <row r="2" spans="1:7" ht="12.75" customHeight="1">
      <c r="A2" s="284"/>
      <c r="B2" s="284"/>
      <c r="C2" s="284"/>
      <c r="D2" s="284"/>
      <c r="E2" s="284"/>
      <c r="F2" s="284"/>
      <c r="G2" s="284"/>
    </row>
    <row r="3" spans="1:7" ht="15.75">
      <c r="A3" s="374" t="s">
        <v>259</v>
      </c>
      <c r="B3" s="374"/>
      <c r="C3" s="374"/>
      <c r="D3" s="374"/>
      <c r="E3" s="374"/>
      <c r="F3" s="374"/>
      <c r="G3" s="374"/>
    </row>
    <row r="5" spans="1:7">
      <c r="A5" s="297" t="s">
        <v>659</v>
      </c>
      <c r="F5" s="297" t="s">
        <v>688</v>
      </c>
    </row>
    <row r="6" spans="1:7" ht="13.5" thickBot="1"/>
    <row r="7" spans="1:7" ht="16.5" thickBot="1">
      <c r="A7" s="285" t="s">
        <v>516</v>
      </c>
      <c r="B7" s="286" t="s">
        <v>260</v>
      </c>
      <c r="C7" s="287"/>
      <c r="D7" s="287" t="s">
        <v>261</v>
      </c>
      <c r="E7" s="288" t="s">
        <v>262</v>
      </c>
      <c r="F7" s="289" t="s">
        <v>263</v>
      </c>
      <c r="G7" s="290" t="s">
        <v>264</v>
      </c>
    </row>
    <row r="8" spans="1:7" ht="39.950000000000003" customHeight="1">
      <c r="A8" s="291" t="s">
        <v>271</v>
      </c>
      <c r="B8" s="292" t="s">
        <v>292</v>
      </c>
      <c r="C8" s="293">
        <f>VLOOKUP(A8,APCPI!B15:E93,4,FALSE)</f>
        <v>3</v>
      </c>
      <c r="D8" s="298"/>
      <c r="E8" s="299"/>
      <c r="F8" s="298"/>
      <c r="G8" s="300"/>
    </row>
    <row r="9" spans="1:7" ht="39.950000000000003" customHeight="1">
      <c r="A9" s="291" t="s">
        <v>276</v>
      </c>
      <c r="B9" s="292" t="s">
        <v>293</v>
      </c>
      <c r="C9" s="293">
        <f>VLOOKUP(A9,APCPI!B16:E94,4,FALSE)</f>
        <v>3</v>
      </c>
      <c r="D9" s="298"/>
      <c r="E9" s="299"/>
      <c r="F9" s="298"/>
      <c r="G9" s="300"/>
    </row>
    <row r="10" spans="1:7" ht="39.950000000000003" customHeight="1">
      <c r="A10" s="291" t="s">
        <v>277</v>
      </c>
      <c r="B10" s="292" t="s">
        <v>294</v>
      </c>
      <c r="C10" s="293">
        <f>VLOOKUP(A10,APCPI!B19:E97,4,FALSE)</f>
        <v>3</v>
      </c>
      <c r="D10" s="298"/>
      <c r="E10" s="299"/>
      <c r="F10" s="298"/>
      <c r="G10" s="300"/>
    </row>
    <row r="11" spans="1:7" ht="39.950000000000003" customHeight="1">
      <c r="A11" s="291" t="s">
        <v>278</v>
      </c>
      <c r="B11" s="292" t="s">
        <v>295</v>
      </c>
      <c r="C11" s="293">
        <f>VLOOKUP(A11,APCPI!B20:E98,4,FALSE)</f>
        <v>3</v>
      </c>
      <c r="D11" s="298"/>
      <c r="E11" s="299"/>
      <c r="F11" s="298"/>
      <c r="G11" s="300"/>
    </row>
    <row r="12" spans="1:7" ht="39.950000000000003" customHeight="1">
      <c r="A12" s="291" t="s">
        <v>279</v>
      </c>
      <c r="B12" s="292" t="s">
        <v>291</v>
      </c>
      <c r="C12" s="293">
        <f>VLOOKUP(A12,APCPI!B21:E99,4,FALSE)</f>
        <v>3</v>
      </c>
      <c r="D12" s="298"/>
      <c r="E12" s="299"/>
      <c r="F12" s="298"/>
      <c r="G12" s="300"/>
    </row>
    <row r="13" spans="1:7" ht="39.950000000000003" customHeight="1">
      <c r="A13" s="291" t="s">
        <v>280</v>
      </c>
      <c r="B13" s="292" t="s">
        <v>296</v>
      </c>
      <c r="C13" s="293">
        <f>VLOOKUP(A13,APCPI!B22:E100,4,FALSE)</f>
        <v>3</v>
      </c>
      <c r="D13" s="298"/>
      <c r="E13" s="299"/>
      <c r="F13" s="298"/>
      <c r="G13" s="300"/>
    </row>
    <row r="14" spans="1:7" ht="39.950000000000003" customHeight="1">
      <c r="A14" s="291" t="s">
        <v>281</v>
      </c>
      <c r="B14" s="292" t="s">
        <v>305</v>
      </c>
      <c r="C14" s="293" t="str">
        <f>VLOOKUP(A14,APCPI!B23:E101,4,FALSE)</f>
        <v>n/a</v>
      </c>
      <c r="D14" s="298"/>
      <c r="E14" s="299"/>
      <c r="F14" s="298"/>
      <c r="G14" s="300"/>
    </row>
    <row r="15" spans="1:7" ht="39.950000000000003" customHeight="1">
      <c r="A15" s="291" t="s">
        <v>282</v>
      </c>
      <c r="B15" s="292" t="s">
        <v>297</v>
      </c>
      <c r="C15" s="293" t="str">
        <f>VLOOKUP(A15,APCPI!B24:E102,4,FALSE)</f>
        <v>n/a</v>
      </c>
      <c r="D15" s="298"/>
      <c r="E15" s="299"/>
      <c r="F15" s="298"/>
      <c r="G15" s="300"/>
    </row>
    <row r="16" spans="1:7" ht="39.950000000000003" customHeight="1">
      <c r="A16" s="291" t="s">
        <v>315</v>
      </c>
      <c r="B16" s="292" t="s">
        <v>320</v>
      </c>
      <c r="C16" s="293">
        <f>VLOOKUP(A16,APCPI!B27:E105,4,FALSE)</f>
        <v>0</v>
      </c>
      <c r="D16" s="298" t="s">
        <v>661</v>
      </c>
      <c r="E16" s="299" t="s">
        <v>664</v>
      </c>
      <c r="F16" s="298" t="s">
        <v>680</v>
      </c>
      <c r="G16" s="300" t="s">
        <v>684</v>
      </c>
    </row>
    <row r="17" spans="1:7" ht="39.950000000000003" customHeight="1">
      <c r="A17" s="291" t="s">
        <v>316</v>
      </c>
      <c r="B17" s="292" t="s">
        <v>321</v>
      </c>
      <c r="C17" s="293">
        <f>VLOOKUP(A17,APCPI!B28:E106,4,FALSE)</f>
        <v>1</v>
      </c>
      <c r="D17" s="298" t="s">
        <v>662</v>
      </c>
      <c r="E17" s="299" t="s">
        <v>665</v>
      </c>
      <c r="F17" s="298" t="s">
        <v>681</v>
      </c>
      <c r="G17" s="300" t="s">
        <v>666</v>
      </c>
    </row>
    <row r="18" spans="1:7" ht="39.950000000000003" customHeight="1">
      <c r="A18" s="291" t="s">
        <v>317</v>
      </c>
      <c r="B18" s="292" t="s">
        <v>322</v>
      </c>
      <c r="C18" s="293">
        <f>VLOOKUP(A18,APCPI!B29:E107,4,FALSE)</f>
        <v>2</v>
      </c>
      <c r="D18" s="298" t="s">
        <v>663</v>
      </c>
      <c r="E18" s="299" t="s">
        <v>665</v>
      </c>
      <c r="F18" s="298" t="s">
        <v>681</v>
      </c>
      <c r="G18" s="300" t="s">
        <v>666</v>
      </c>
    </row>
    <row r="19" spans="1:7" ht="39.950000000000003" customHeight="1">
      <c r="A19" s="291" t="s">
        <v>318</v>
      </c>
      <c r="B19" s="292" t="s">
        <v>323</v>
      </c>
      <c r="C19" s="293">
        <f>VLOOKUP(A19,APCPI!B30:E108,4,FALSE)</f>
        <v>3</v>
      </c>
      <c r="D19" s="298"/>
      <c r="E19" s="299"/>
      <c r="F19" s="298"/>
      <c r="G19" s="300"/>
    </row>
    <row r="20" spans="1:7" ht="39.950000000000003" customHeight="1">
      <c r="A20" s="291" t="s">
        <v>319</v>
      </c>
      <c r="B20" s="292" t="s">
        <v>324</v>
      </c>
      <c r="C20" s="293">
        <f>VLOOKUP(A20,APCPI!B31:E109,4,FALSE)</f>
        <v>3</v>
      </c>
      <c r="D20" s="298"/>
      <c r="E20" s="299"/>
      <c r="F20" s="298"/>
      <c r="G20" s="300"/>
    </row>
    <row r="21" spans="1:7" ht="39.950000000000003" customHeight="1">
      <c r="A21" s="291" t="s">
        <v>331</v>
      </c>
      <c r="B21" s="292" t="s">
        <v>333</v>
      </c>
      <c r="C21" s="293">
        <f>VLOOKUP(A21,APCPI!B36:E114,4,FALSE)</f>
        <v>3</v>
      </c>
      <c r="D21" s="298"/>
      <c r="E21" s="299"/>
      <c r="F21" s="298"/>
      <c r="G21" s="300"/>
    </row>
    <row r="22" spans="1:7" ht="51" customHeight="1">
      <c r="A22" s="291" t="s">
        <v>332</v>
      </c>
      <c r="B22" s="292" t="s">
        <v>334</v>
      </c>
      <c r="C22" s="293">
        <f>VLOOKUP(A22,APCPI!B37:E115,4,FALSE)</f>
        <v>3</v>
      </c>
      <c r="D22" s="298"/>
      <c r="E22" s="299"/>
      <c r="F22" s="298"/>
      <c r="G22" s="300"/>
    </row>
    <row r="23" spans="1:7" ht="39.950000000000003" customHeight="1">
      <c r="A23" s="291" t="s">
        <v>335</v>
      </c>
      <c r="B23" s="292" t="s">
        <v>336</v>
      </c>
      <c r="C23" s="293">
        <f>VLOOKUP(A23,APCPI!B40:E118,4,FALSE)</f>
        <v>3</v>
      </c>
      <c r="D23" s="298"/>
      <c r="E23" s="299"/>
      <c r="F23" s="298"/>
      <c r="G23" s="300"/>
    </row>
    <row r="24" spans="1:7" ht="53.25" customHeight="1">
      <c r="A24" s="291" t="s">
        <v>341</v>
      </c>
      <c r="B24" s="292" t="s">
        <v>340</v>
      </c>
      <c r="C24" s="293">
        <f>VLOOKUP(A24,APCPI!B41:E119,4,FALSE)</f>
        <v>2</v>
      </c>
      <c r="D24" s="298" t="s">
        <v>667</v>
      </c>
      <c r="E24" s="299" t="s">
        <v>668</v>
      </c>
      <c r="F24" s="298" t="s">
        <v>680</v>
      </c>
      <c r="G24" s="300" t="s">
        <v>669</v>
      </c>
    </row>
    <row r="25" spans="1:7" ht="39.950000000000003" customHeight="1">
      <c r="A25" s="291" t="s">
        <v>342</v>
      </c>
      <c r="B25" s="292" t="s">
        <v>350</v>
      </c>
      <c r="C25" s="293" t="str">
        <f>VLOOKUP(A25,APCPI!B42:E120,4,FALSE)</f>
        <v>n/a</v>
      </c>
      <c r="D25" s="298"/>
      <c r="E25" s="299"/>
      <c r="F25" s="298"/>
      <c r="G25" s="300"/>
    </row>
    <row r="26" spans="1:7" ht="39.950000000000003" customHeight="1">
      <c r="A26" s="291" t="s">
        <v>357</v>
      </c>
      <c r="B26" s="292" t="s">
        <v>358</v>
      </c>
      <c r="C26" s="293">
        <f>VLOOKUP(A26,APCPI!B45:E123,4,FALSE)</f>
        <v>3</v>
      </c>
      <c r="D26" s="298"/>
      <c r="E26" s="299"/>
      <c r="F26" s="298"/>
      <c r="G26" s="300"/>
    </row>
    <row r="27" spans="1:7" ht="39.950000000000003" customHeight="1">
      <c r="A27" s="291" t="s">
        <v>360</v>
      </c>
      <c r="B27" s="292" t="s">
        <v>359</v>
      </c>
      <c r="C27" s="293">
        <f>VLOOKUP(A27,APCPI!B46:E124,4,FALSE)</f>
        <v>3</v>
      </c>
      <c r="D27" s="298"/>
      <c r="E27" s="299"/>
      <c r="F27" s="298"/>
      <c r="G27" s="300"/>
    </row>
    <row r="28" spans="1:7" ht="39.950000000000003" customHeight="1">
      <c r="A28" s="291" t="s">
        <v>361</v>
      </c>
      <c r="B28" s="292" t="s">
        <v>362</v>
      </c>
      <c r="C28" s="293" t="str">
        <f>VLOOKUP(A28,APCPI!B47:E125,4,FALSE)</f>
        <v>n/a</v>
      </c>
      <c r="D28" s="298"/>
      <c r="E28" s="299"/>
      <c r="F28" s="298"/>
      <c r="G28" s="300"/>
    </row>
    <row r="29" spans="1:7" ht="39.950000000000003" customHeight="1">
      <c r="A29" s="291" t="s">
        <v>363</v>
      </c>
      <c r="B29" s="292" t="s">
        <v>364</v>
      </c>
      <c r="C29" s="293">
        <f>VLOOKUP(A29,APCPI!B50:E128,4,FALSE)</f>
        <v>3</v>
      </c>
      <c r="D29" s="298"/>
      <c r="E29" s="299"/>
      <c r="F29" s="298"/>
      <c r="G29" s="300"/>
    </row>
    <row r="30" spans="1:7" ht="39.950000000000003" customHeight="1">
      <c r="A30" s="291" t="s">
        <v>365</v>
      </c>
      <c r="B30" s="292" t="s">
        <v>366</v>
      </c>
      <c r="C30" s="293">
        <f>VLOOKUP(A30,APCPI!B51:E129,4,FALSE)</f>
        <v>3</v>
      </c>
      <c r="D30" s="298"/>
      <c r="E30" s="299"/>
      <c r="F30" s="298"/>
      <c r="G30" s="300"/>
    </row>
    <row r="31" spans="1:7" ht="39.950000000000003" hidden="1" customHeight="1">
      <c r="A31" s="291" t="s">
        <v>367</v>
      </c>
      <c r="B31" s="292" t="s">
        <v>368</v>
      </c>
      <c r="C31" s="293">
        <f>VLOOKUP(A31,APCPI!B56:E134,4,FALSE)</f>
        <v>2</v>
      </c>
      <c r="D31" s="298"/>
      <c r="E31" s="299"/>
      <c r="F31" s="298"/>
      <c r="G31" s="300"/>
    </row>
    <row r="32" spans="1:7" ht="39.950000000000003" customHeight="1">
      <c r="A32" s="291" t="s">
        <v>370</v>
      </c>
      <c r="B32" s="292" t="s">
        <v>369</v>
      </c>
      <c r="C32" s="293">
        <f>VLOOKUP(A32,APCPI!B57:E135,4,FALSE)</f>
        <v>3</v>
      </c>
      <c r="D32" s="298"/>
      <c r="E32" s="299"/>
      <c r="F32" s="298"/>
      <c r="G32" s="300"/>
    </row>
    <row r="33" spans="1:7" ht="39.950000000000003" customHeight="1">
      <c r="A33" s="291" t="s">
        <v>371</v>
      </c>
      <c r="B33" s="292" t="s">
        <v>372</v>
      </c>
      <c r="C33" s="293">
        <f>VLOOKUP(A33,APCPI!B58:E136,4,FALSE)</f>
        <v>3</v>
      </c>
      <c r="D33" s="298"/>
      <c r="E33" s="299"/>
      <c r="F33" s="298"/>
      <c r="G33" s="300"/>
    </row>
    <row r="34" spans="1:7" ht="39.950000000000003" hidden="1" customHeight="1">
      <c r="A34" s="291"/>
      <c r="B34" s="292"/>
      <c r="C34" s="293" t="e">
        <f>VLOOKUP(A34,APCPI!B59:E137,4,FALSE)</f>
        <v>#N/A</v>
      </c>
      <c r="D34" s="298"/>
      <c r="E34" s="299"/>
      <c r="F34" s="298"/>
      <c r="G34" s="300"/>
    </row>
    <row r="35" spans="1:7" ht="39.950000000000003" customHeight="1">
      <c r="A35" s="291" t="s">
        <v>378</v>
      </c>
      <c r="B35" s="292" t="s">
        <v>381</v>
      </c>
      <c r="C35" s="293" t="str">
        <f>VLOOKUP(A35,APCPI!B61:E139,4,FALSE)</f>
        <v>n/a</v>
      </c>
      <c r="D35" s="298"/>
      <c r="E35" s="299"/>
      <c r="F35" s="298"/>
      <c r="G35" s="300"/>
    </row>
    <row r="36" spans="1:7" ht="39.950000000000003" customHeight="1">
      <c r="A36" s="291" t="s">
        <v>379</v>
      </c>
      <c r="B36" s="292" t="s">
        <v>382</v>
      </c>
      <c r="C36" s="293">
        <f>VLOOKUP(A36,APCPI!B62:E140,4,FALSE)</f>
        <v>3</v>
      </c>
      <c r="D36" s="298"/>
      <c r="E36" s="299"/>
      <c r="F36" s="298"/>
      <c r="G36" s="300"/>
    </row>
    <row r="37" spans="1:7" ht="39.950000000000003" customHeight="1">
      <c r="A37" s="291" t="s">
        <v>380</v>
      </c>
      <c r="B37" s="292" t="s">
        <v>383</v>
      </c>
      <c r="C37" s="293" t="str">
        <f>VLOOKUP(A37,APCPI!B63:E141,4,FALSE)</f>
        <v>n/a</v>
      </c>
      <c r="D37" s="298"/>
      <c r="E37" s="299"/>
      <c r="F37" s="298"/>
      <c r="G37" s="300"/>
    </row>
    <row r="38" spans="1:7" ht="39.950000000000003" customHeight="1">
      <c r="A38" s="291" t="s">
        <v>395</v>
      </c>
      <c r="B38" s="292" t="s">
        <v>394</v>
      </c>
      <c r="C38" s="293">
        <f>VLOOKUP(A38,APCPI!B66:E144,4,FALSE)</f>
        <v>3</v>
      </c>
      <c r="D38" s="298"/>
      <c r="E38" s="299"/>
      <c r="F38" s="298"/>
      <c r="G38" s="300"/>
    </row>
    <row r="39" spans="1:7" ht="39.950000000000003" customHeight="1">
      <c r="A39" s="291" t="s">
        <v>396</v>
      </c>
      <c r="B39" s="292" t="s">
        <v>401</v>
      </c>
      <c r="C39" s="293">
        <f>VLOOKUP(A39,APCPI!B67:E145,4,FALSE)</f>
        <v>1</v>
      </c>
      <c r="D39" s="298" t="s">
        <v>687</v>
      </c>
      <c r="E39" s="299" t="s">
        <v>686</v>
      </c>
      <c r="F39" s="298" t="s">
        <v>683</v>
      </c>
      <c r="G39" s="300" t="s">
        <v>685</v>
      </c>
    </row>
    <row r="40" spans="1:7" ht="39.950000000000003" customHeight="1">
      <c r="A40" s="291" t="s">
        <v>397</v>
      </c>
      <c r="B40" s="292" t="s">
        <v>409</v>
      </c>
      <c r="C40" s="293">
        <f>VLOOKUP(A40,APCPI!B68:E146,4,FALSE)</f>
        <v>3</v>
      </c>
      <c r="D40" s="298"/>
      <c r="E40" s="299"/>
      <c r="F40" s="298"/>
      <c r="G40" s="300"/>
    </row>
    <row r="41" spans="1:7" ht="39.950000000000003" customHeight="1">
      <c r="A41" s="291" t="s">
        <v>415</v>
      </c>
      <c r="B41" s="292" t="s">
        <v>414</v>
      </c>
      <c r="C41" s="293">
        <f>VLOOKUP(A41,APCPI!B71:E149,4,FALSE)</f>
        <v>3</v>
      </c>
      <c r="D41" s="298"/>
      <c r="E41" s="299"/>
      <c r="F41" s="298"/>
      <c r="G41" s="300"/>
    </row>
    <row r="42" spans="1:7" ht="39.950000000000003" customHeight="1">
      <c r="A42" s="291" t="s">
        <v>416</v>
      </c>
      <c r="B42" s="292" t="s">
        <v>418</v>
      </c>
      <c r="C42" s="293">
        <f>VLOOKUP(A42,APCPI!B72:E150,4,FALSE)</f>
        <v>3</v>
      </c>
      <c r="D42" s="298"/>
      <c r="E42" s="299"/>
      <c r="F42" s="298"/>
      <c r="G42" s="300"/>
    </row>
    <row r="43" spans="1:7" ht="54" customHeight="1">
      <c r="A43" s="291" t="s">
        <v>420</v>
      </c>
      <c r="B43" s="292" t="s">
        <v>419</v>
      </c>
      <c r="C43" s="293">
        <f>VLOOKUP(A43,APCPI!B75:E153,4,FALSE)</f>
        <v>2</v>
      </c>
      <c r="D43" s="298" t="s">
        <v>671</v>
      </c>
      <c r="E43" s="299" t="s">
        <v>665</v>
      </c>
      <c r="F43" s="298" t="s">
        <v>682</v>
      </c>
      <c r="G43" s="300" t="s">
        <v>660</v>
      </c>
    </row>
    <row r="44" spans="1:7" ht="39.950000000000003" customHeight="1">
      <c r="A44" s="291" t="s">
        <v>421</v>
      </c>
      <c r="B44" s="292" t="s">
        <v>422</v>
      </c>
      <c r="C44" s="293">
        <f>VLOOKUP(A44,APCPI!B77:E155,4,FALSE)</f>
        <v>3</v>
      </c>
      <c r="D44" s="298"/>
      <c r="E44" s="299"/>
      <c r="F44" s="298"/>
      <c r="G44" s="300"/>
    </row>
    <row r="45" spans="1:7" ht="39.950000000000003" customHeight="1">
      <c r="A45" s="291" t="s">
        <v>424</v>
      </c>
      <c r="B45" s="292" t="s">
        <v>423</v>
      </c>
      <c r="C45" s="293">
        <f>VLOOKUP(A45,APCPI!B82:E160,4,FALSE)</f>
        <v>2</v>
      </c>
      <c r="D45" s="298" t="s">
        <v>672</v>
      </c>
      <c r="E45" s="299" t="s">
        <v>670</v>
      </c>
      <c r="F45" s="298" t="s">
        <v>680</v>
      </c>
      <c r="G45" s="300" t="s">
        <v>673</v>
      </c>
    </row>
    <row r="46" spans="1:7" ht="39.950000000000003" customHeight="1">
      <c r="A46" s="291" t="s">
        <v>430</v>
      </c>
      <c r="B46" s="292" t="s">
        <v>432</v>
      </c>
      <c r="C46" s="293">
        <f>VLOOKUP(A46,APCPI!B86:E164,4,FALSE)</f>
        <v>3</v>
      </c>
      <c r="D46" s="298"/>
      <c r="E46" s="299"/>
      <c r="F46" s="298"/>
      <c r="G46" s="300"/>
    </row>
    <row r="47" spans="1:7" ht="39.950000000000003" customHeight="1">
      <c r="A47" s="291" t="s">
        <v>431</v>
      </c>
      <c r="B47" s="292" t="s">
        <v>438</v>
      </c>
      <c r="C47" s="293">
        <f>VLOOKUP(A47,APCPI!B87:E165,4,FALSE)</f>
        <v>3</v>
      </c>
      <c r="D47" s="298"/>
      <c r="E47" s="299"/>
      <c r="F47" s="298"/>
      <c r="G47" s="300"/>
    </row>
    <row r="48" spans="1:7" ht="39.950000000000003" customHeight="1">
      <c r="A48" s="291" t="s">
        <v>440</v>
      </c>
      <c r="B48" s="292" t="s">
        <v>439</v>
      </c>
      <c r="C48" s="293">
        <f>VLOOKUP(A48,APCPI!B90:E168,4,FALSE)</f>
        <v>3</v>
      </c>
      <c r="D48" s="298"/>
      <c r="E48" s="299"/>
      <c r="F48" s="298"/>
      <c r="G48" s="300"/>
    </row>
    <row r="49" spans="1:7" ht="39.950000000000003" customHeight="1" thickBot="1">
      <c r="A49" s="294" t="s">
        <v>442</v>
      </c>
      <c r="B49" s="295" t="s">
        <v>443</v>
      </c>
      <c r="C49" s="296">
        <f>VLOOKUP(A49,APCPI!B93:E171,4,FALSE)</f>
        <v>3</v>
      </c>
      <c r="D49" s="301"/>
      <c r="E49" s="302"/>
      <c r="F49" s="301"/>
      <c r="G49" s="303"/>
    </row>
  </sheetData>
  <sheetProtection password="D52D" sheet="1" objects="1" scenarios="1" formatCells="0" formatRows="0" insertRows="0" deleteRows="0" sort="0" autoFilter="0" pivotTables="0"/>
  <mergeCells count="2">
    <mergeCell ref="A1:G1"/>
    <mergeCell ref="A3:G3"/>
  </mergeCells>
  <conditionalFormatting sqref="A8:B8">
    <cfRule type="expression" dxfId="39" priority="44" stopIfTrue="1">
      <formula>$C$8&lt;3</formula>
    </cfRule>
  </conditionalFormatting>
  <conditionalFormatting sqref="A9:B9">
    <cfRule type="expression" dxfId="38" priority="41" stopIfTrue="1">
      <formula>$C$9&lt;3</formula>
    </cfRule>
  </conditionalFormatting>
  <conditionalFormatting sqref="A10:B10">
    <cfRule type="expression" dxfId="37" priority="40" stopIfTrue="1">
      <formula>$C$10&lt;3</formula>
    </cfRule>
  </conditionalFormatting>
  <conditionalFormatting sqref="A11:B11">
    <cfRule type="expression" dxfId="36" priority="39" stopIfTrue="1">
      <formula>$C$11&lt;3</formula>
    </cfRule>
  </conditionalFormatting>
  <conditionalFormatting sqref="A12:B12">
    <cfRule type="expression" dxfId="35" priority="38" stopIfTrue="1">
      <formula>$C$12&lt;3</formula>
    </cfRule>
  </conditionalFormatting>
  <conditionalFormatting sqref="A13:B13">
    <cfRule type="expression" dxfId="34" priority="37" stopIfTrue="1">
      <formula>$C$13&lt;3</formula>
    </cfRule>
  </conditionalFormatting>
  <conditionalFormatting sqref="A14:B14">
    <cfRule type="expression" dxfId="33" priority="36" stopIfTrue="1">
      <formula>$C$14&lt;3</formula>
    </cfRule>
  </conditionalFormatting>
  <conditionalFormatting sqref="A15:B15">
    <cfRule type="expression" dxfId="32" priority="35" stopIfTrue="1">
      <formula>$C$15&lt;3</formula>
    </cfRule>
  </conditionalFormatting>
  <conditionalFormatting sqref="A16:B16">
    <cfRule type="expression" dxfId="31" priority="34" stopIfTrue="1">
      <formula>$C$16&lt;3</formula>
    </cfRule>
  </conditionalFormatting>
  <conditionalFormatting sqref="A17:B17">
    <cfRule type="expression" dxfId="30" priority="33" stopIfTrue="1">
      <formula>$C$17&lt;3</formula>
    </cfRule>
  </conditionalFormatting>
  <conditionalFormatting sqref="A18:B18">
    <cfRule type="expression" dxfId="29" priority="32" stopIfTrue="1">
      <formula>$C$18&lt;3</formula>
    </cfRule>
  </conditionalFormatting>
  <conditionalFormatting sqref="A19:B19">
    <cfRule type="expression" dxfId="28" priority="31" stopIfTrue="1">
      <formula>$C$19&lt;3</formula>
    </cfRule>
  </conditionalFormatting>
  <conditionalFormatting sqref="A20:B20">
    <cfRule type="expression" dxfId="27" priority="30" stopIfTrue="1">
      <formula>$C$20&lt;3</formula>
    </cfRule>
  </conditionalFormatting>
  <conditionalFormatting sqref="A21:B21">
    <cfRule type="expression" dxfId="26" priority="29" stopIfTrue="1">
      <formula>$C$21&lt;3</formula>
    </cfRule>
  </conditionalFormatting>
  <conditionalFormatting sqref="A22:B22">
    <cfRule type="expression" dxfId="25" priority="28" stopIfTrue="1">
      <formula>$C$22&lt;3</formula>
    </cfRule>
  </conditionalFormatting>
  <conditionalFormatting sqref="A23:B23">
    <cfRule type="expression" dxfId="24" priority="27" stopIfTrue="1">
      <formula>$C$23&lt;3</formula>
    </cfRule>
  </conditionalFormatting>
  <conditionalFormatting sqref="A24:B24">
    <cfRule type="expression" dxfId="23" priority="26" stopIfTrue="1">
      <formula>$C$24&lt;3</formula>
    </cfRule>
  </conditionalFormatting>
  <conditionalFormatting sqref="A25:B25">
    <cfRule type="expression" dxfId="22" priority="25" stopIfTrue="1">
      <formula>$C$25&lt;3</formula>
    </cfRule>
  </conditionalFormatting>
  <conditionalFormatting sqref="A26:B26">
    <cfRule type="expression" dxfId="21" priority="23" stopIfTrue="1">
      <formula>$C$26&lt;3</formula>
    </cfRule>
  </conditionalFormatting>
  <conditionalFormatting sqref="A27:B27">
    <cfRule type="expression" dxfId="20" priority="22" stopIfTrue="1">
      <formula>$C$27&lt;3</formula>
    </cfRule>
  </conditionalFormatting>
  <conditionalFormatting sqref="A28:B28">
    <cfRule type="expression" dxfId="19" priority="21" stopIfTrue="1">
      <formula>$C$28&lt;3</formula>
    </cfRule>
  </conditionalFormatting>
  <conditionalFormatting sqref="A29:B29">
    <cfRule type="expression" dxfId="18" priority="20" stopIfTrue="1">
      <formula>$C$29&lt;3</formula>
    </cfRule>
  </conditionalFormatting>
  <conditionalFormatting sqref="A30:B30">
    <cfRule type="expression" dxfId="17" priority="19" stopIfTrue="1">
      <formula>$C$30&lt;3</formula>
    </cfRule>
  </conditionalFormatting>
  <conditionalFormatting sqref="A32:B32">
    <cfRule type="expression" dxfId="16" priority="18" stopIfTrue="1">
      <formula>$C$32&lt;3</formula>
    </cfRule>
  </conditionalFormatting>
  <conditionalFormatting sqref="A33:B33">
    <cfRule type="expression" dxfId="15" priority="17" stopIfTrue="1">
      <formula>$C$33&lt;3</formula>
    </cfRule>
  </conditionalFormatting>
  <conditionalFormatting sqref="A35:B35">
    <cfRule type="expression" dxfId="14" priority="16" stopIfTrue="1">
      <formula>$C$35&lt;3</formula>
    </cfRule>
  </conditionalFormatting>
  <conditionalFormatting sqref="A36:B36">
    <cfRule type="expression" dxfId="13" priority="15" stopIfTrue="1">
      <formula>$C$36&lt;3</formula>
    </cfRule>
  </conditionalFormatting>
  <conditionalFormatting sqref="A37:B37">
    <cfRule type="expression" dxfId="12" priority="14" stopIfTrue="1">
      <formula>$C$37&lt;3</formula>
    </cfRule>
  </conditionalFormatting>
  <conditionalFormatting sqref="A38:B38">
    <cfRule type="expression" dxfId="11" priority="13" stopIfTrue="1">
      <formula>$C$38&lt;3</formula>
    </cfRule>
  </conditionalFormatting>
  <conditionalFormatting sqref="A39:B39">
    <cfRule type="expression" dxfId="10" priority="12" stopIfTrue="1">
      <formula>$C$39&lt;3</formula>
    </cfRule>
  </conditionalFormatting>
  <conditionalFormatting sqref="A40:B40">
    <cfRule type="expression" dxfId="9" priority="11" stopIfTrue="1">
      <formula>$C$40&lt;3</formula>
    </cfRule>
  </conditionalFormatting>
  <conditionalFormatting sqref="A41:B41">
    <cfRule type="expression" dxfId="8" priority="10" stopIfTrue="1">
      <formula>$C$41&lt;3</formula>
    </cfRule>
  </conditionalFormatting>
  <conditionalFormatting sqref="A42:B42">
    <cfRule type="expression" dxfId="7" priority="9" stopIfTrue="1">
      <formula>$C$42&lt;3</formula>
    </cfRule>
  </conditionalFormatting>
  <conditionalFormatting sqref="A43:B43">
    <cfRule type="expression" dxfId="6" priority="8" stopIfTrue="1">
      <formula>$C$43&lt;3</formula>
    </cfRule>
  </conditionalFormatting>
  <conditionalFormatting sqref="A44:B44">
    <cfRule type="expression" dxfId="5" priority="7" stopIfTrue="1">
      <formula>$C$44&lt;3</formula>
    </cfRule>
  </conditionalFormatting>
  <conditionalFormatting sqref="A45:B45">
    <cfRule type="expression" dxfId="4" priority="6" stopIfTrue="1">
      <formula>$C$45&lt;3</formula>
    </cfRule>
  </conditionalFormatting>
  <conditionalFormatting sqref="A46:B46">
    <cfRule type="expression" dxfId="3" priority="4" stopIfTrue="1">
      <formula>$C$46&lt;3</formula>
    </cfRule>
  </conditionalFormatting>
  <conditionalFormatting sqref="A47:B47">
    <cfRule type="expression" dxfId="2" priority="3" stopIfTrue="1">
      <formula>$C$47&lt;3</formula>
    </cfRule>
  </conditionalFormatting>
  <conditionalFormatting sqref="A48:B48">
    <cfRule type="expression" dxfId="1" priority="2" stopIfTrue="1">
      <formula>$C$48&lt;3</formula>
    </cfRule>
  </conditionalFormatting>
  <conditionalFormatting sqref="A49:B49">
    <cfRule type="expression" dxfId="0" priority="1" stopIfTrue="1">
      <formula>$C$49&lt;3</formula>
    </cfRule>
  </conditionalFormatting>
  <printOptions horizontalCentered="1"/>
  <pageMargins left="0.25" right="0.25" top="0.75" bottom="0.5" header="0.51180555555555551" footer="0.51180555555555551"/>
  <pageSetup paperSize="9" scale="7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28</vt:i4>
      </vt:variant>
    </vt:vector>
  </HeadingPairs>
  <TitlesOfParts>
    <vt:vector size="35" baseType="lpstr">
      <vt:lpstr>how to fill-up</vt:lpstr>
      <vt:lpstr>CPMR</vt:lpstr>
      <vt:lpstr>computation</vt:lpstr>
      <vt:lpstr>Questionnaire</vt:lpstr>
      <vt:lpstr>criteria</vt:lpstr>
      <vt:lpstr>APCPI</vt:lpstr>
      <vt:lpstr>Action Plan</vt:lpstr>
      <vt:lpstr>APCPI!__xlnm.Print_Area</vt:lpstr>
      <vt:lpstr>criteria!__xlnm.Print_Area</vt:lpstr>
      <vt:lpstr>Questionnaire!__xlnm.Print_Area</vt:lpstr>
      <vt:lpstr>APCPI!__xlnm.Print_Titles</vt:lpstr>
      <vt:lpstr>CPMR!__xlnm.Print_Titles</vt:lpstr>
      <vt:lpstr>'Action Plan'!Print_Area</vt:lpstr>
      <vt:lpstr>APCPI!Print_Area</vt:lpstr>
      <vt:lpstr>CPMR!Print_Area</vt:lpstr>
      <vt:lpstr>criteria!Print_Area</vt:lpstr>
      <vt:lpstr>Questionnaire!Print_Area</vt:lpstr>
      <vt:lpstr>APCPI!Print_Titles</vt:lpstr>
      <vt:lpstr>CPMR!Print_Titles</vt:lpstr>
      <vt:lpstr>criteria!Print_Titles</vt:lpstr>
      <vt:lpstr>APCPI!Z_1FBE1439_712E_4F1F_8734_C0F60C32FC39_.wvu.Cols</vt:lpstr>
      <vt:lpstr>APCPI!Z_1FBE1439_712E_4F1F_8734_C0F60C32FC39_.wvu.PrintArea</vt:lpstr>
      <vt:lpstr>APCPI!Z_1FBE1439_712E_4F1F_8734_C0F60C32FC39_.wvu.PrintTitles</vt:lpstr>
      <vt:lpstr>APCPI!Z_5208ADA2_3049_4C00_9E1D_1ECE93EDFFD9_.wvu.Cols</vt:lpstr>
      <vt:lpstr>APCPI!Z_5208ADA2_3049_4C00_9E1D_1ECE93EDFFD9_.wvu.PrintArea</vt:lpstr>
      <vt:lpstr>APCPI!Z_5208ADA2_3049_4C00_9E1D_1ECE93EDFFD9_.wvu.PrintTitles</vt:lpstr>
      <vt:lpstr>APCPI!Z_7414CDCE_B93D_4AED_9A6E_7DF972EB0E7C_.wvu.Cols</vt:lpstr>
      <vt:lpstr>APCPI!Z_7414CDCE_B93D_4AED_9A6E_7DF972EB0E7C_.wvu.PrintArea</vt:lpstr>
      <vt:lpstr>APCPI!Z_7414CDCE_B93D_4AED_9A6E_7DF972EB0E7C_.wvu.PrintTitles</vt:lpstr>
      <vt:lpstr>APCPI!Z_B833247E_1C5D_414F_A631_7C276B107EC8_.wvu.Cols</vt:lpstr>
      <vt:lpstr>APCPI!Z_B833247E_1C5D_414F_A631_7C276B107EC8_.wvu.PrintArea</vt:lpstr>
      <vt:lpstr>APCPI!Z_B833247E_1C5D_414F_A631_7C276B107EC8_.wvu.PrintTitles</vt:lpstr>
      <vt:lpstr>APCPI!Z_FF9B173B_48BB_4BFB_8A7A_6A560D290847_.wvu.Cols</vt:lpstr>
      <vt:lpstr>APCPI!Z_FF9B173B_48BB_4BFB_8A7A_6A560D290847_.wvu.PrintArea</vt:lpstr>
      <vt:lpstr>APCPI!Z_FF9B173B_48BB_4BFB_8A7A_6A560D290847_.wvu.PrintTitles</vt:lpstr>
    </vt:vector>
  </TitlesOfParts>
  <Manager>JFB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PMO3 PMD-b</dc:creator>
  <cp:lastModifiedBy>BCCAP</cp:lastModifiedBy>
  <cp:lastPrinted>2018-08-30T02:39:57Z</cp:lastPrinted>
  <dcterms:created xsi:type="dcterms:W3CDTF">2016-09-30T12:48:39Z</dcterms:created>
  <dcterms:modified xsi:type="dcterms:W3CDTF">2025-03-26T13:08:02Z</dcterms:modified>
</cp:coreProperties>
</file>